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autoCompressPictures="0" defaultThemeVersion="166925"/>
  <mc:AlternateContent xmlns:mc="http://schemas.openxmlformats.org/markup-compatibility/2006">
    <mc:Choice Requires="x15">
      <x15ac:absPath xmlns:x15ac="http://schemas.microsoft.com/office/spreadsheetml/2010/11/ac" url="https://chemconnects-my.sharepoint.com/personal/katy_taylor_chemconnects_com_au/Documents/Work/Agilent/Application Page/ADS 2/"/>
    </mc:Choice>
  </mc:AlternateContent>
  <xr:revisionPtr revIDLastSave="0" documentId="8_{99A0D12E-2518-4E87-A4EE-43256E17ED2C}" xr6:coauthVersionLast="47" xr6:coauthVersionMax="47" xr10:uidLastSave="{00000000-0000-0000-0000-000000000000}"/>
  <bookViews>
    <workbookView xWindow="-96" yWindow="-96" windowWidth="23232" windowHeight="12552" xr2:uid="{63882067-FA1B-4A5C-9D22-7CD75CC8E190}"/>
  </bookViews>
  <sheets>
    <sheet name="ROI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48" i="1" l="1"/>
  <c r="E45" i="1"/>
  <c r="E46" i="1" s="1"/>
  <c r="E42" i="1"/>
  <c r="E35" i="1"/>
  <c r="E24" i="1"/>
  <c r="E38" i="1" s="1"/>
  <c r="E21" i="1"/>
  <c r="E18" i="1"/>
  <c r="E15" i="1"/>
  <c r="E13" i="1"/>
  <c r="E51" i="1" l="1"/>
  <c r="E52" i="1" s="1"/>
  <c r="E49" i="1"/>
  <c r="M31" i="1"/>
  <c r="M10" i="1"/>
  <c r="N31" i="1" l="1"/>
  <c r="O31" i="1" s="1"/>
  <c r="P31" i="1" s="1"/>
  <c r="Q31" i="1" s="1"/>
  <c r="R31" i="1" s="1"/>
  <c r="S31" i="1" s="1"/>
  <c r="T31" i="1" s="1"/>
  <c r="U31" i="1" s="1"/>
  <c r="V31" i="1" s="1"/>
  <c r="W31" i="1" s="1"/>
  <c r="N10" i="1" l="1"/>
  <c r="O10" i="1" s="1"/>
  <c r="P10" i="1" s="1"/>
  <c r="Q10" i="1" s="1"/>
  <c r="R10" i="1" s="1"/>
  <c r="S10" i="1" s="1"/>
  <c r="T10" i="1" s="1"/>
  <c r="U10" i="1" s="1"/>
  <c r="V10" i="1" s="1"/>
  <c r="W10"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<sst xmlns="http://schemas.openxmlformats.org/spreadsheetml/2006/main" count="90" uniqueCount="77">
  <si>
    <t>Operating days/yr</t>
  </si>
  <si>
    <t>No. of samples/day/ICP</t>
  </si>
  <si>
    <t>Year 1</t>
  </si>
  <si>
    <t>Year 2</t>
  </si>
  <si>
    <t>Year 3</t>
  </si>
  <si>
    <t>Year 4</t>
  </si>
  <si>
    <t>Year 5</t>
  </si>
  <si>
    <t>Year 6</t>
  </si>
  <si>
    <t>Year 7</t>
  </si>
  <si>
    <t>Year 8</t>
  </si>
  <si>
    <t>Year 9</t>
  </si>
  <si>
    <t>Year 10</t>
  </si>
  <si>
    <t>ROI</t>
  </si>
  <si>
    <t>Purchase</t>
  </si>
  <si>
    <t>Pairs of disposable gloves used per day for dilutions</t>
  </si>
  <si>
    <t>$/pipette tip</t>
  </si>
  <si>
    <t>What % of samples are remeasured</t>
  </si>
  <si>
    <t>Notes</t>
  </si>
  <si>
    <t>If you prepare standards less frequently than daily insert the weekly/monthly time, divided by the number of days</t>
  </si>
  <si>
    <t>Analyst salary per ICP</t>
  </si>
  <si>
    <t xml:space="preserve">Analysis hours per day </t>
  </si>
  <si>
    <t xml:space="preserve">Personnel costs </t>
  </si>
  <si>
    <t xml:space="preserve">ICP details </t>
  </si>
  <si>
    <t>Number of pipette tips used per dilution</t>
  </si>
  <si>
    <t xml:space="preserve">If your workflow requires dilution of ICP samples prior to analysis, enter the time spent doing this each day. If you do not dilute samples prior to analysis, enter 0. </t>
  </si>
  <si>
    <t>Sample analysis may fail due to the sample being over the calibrated range or the failure of an internal standard. The time entered should include the time spent analyzing data to identify samples that need to be re-run, physically locating the samples, and preparing them for re-measurement.</t>
  </si>
  <si>
    <t>How many days per year are the ICP(s) in use for?</t>
  </si>
  <si>
    <t xml:space="preserve">Enter the hourly cost of running an ICP, including gases and electricity but excluding personnel costs. </t>
  </si>
  <si>
    <t>Cost of standard grade, metal Free tubes ($/tube)</t>
  </si>
  <si>
    <t>Cost of high grade, metal Free tubes ($/tube)</t>
  </si>
  <si>
    <t>Only enter a cost if these tube types are used for all samples</t>
  </si>
  <si>
    <t>What % of samples are diluted prior to measurement</t>
  </si>
  <si>
    <t>If you dilute every sample prior to measurement, enter 100%. If you only dilute samples that fail, enter 0.</t>
  </si>
  <si>
    <t>Annual cost of calibration standard preparation</t>
  </si>
  <si>
    <t xml:space="preserve">Total cost of std prep, sample dilutions and rework </t>
  </si>
  <si>
    <t>Per ICP, per year</t>
  </si>
  <si>
    <t>Enter the number of ICPs each analyst manages</t>
  </si>
  <si>
    <t>No.of ICPs per analyst</t>
  </si>
  <si>
    <t>This is time that the analyst can spend doing more value-adding tasks, such as data analysis</t>
  </si>
  <si>
    <r>
      <t xml:space="preserve">Return on investment </t>
    </r>
    <r>
      <rPr>
        <b/>
        <sz val="21"/>
        <color theme="0"/>
        <rFont val="Aptos Narrow"/>
        <family val="2"/>
      </rPr>
      <t>−</t>
    </r>
    <r>
      <rPr>
        <b/>
        <sz val="21"/>
        <color theme="0"/>
        <rFont val="Arial"/>
        <family val="2"/>
      </rPr>
      <t xml:space="preserve"> Agilent ADS 2 autodilutor</t>
    </r>
  </si>
  <si>
    <r>
      <t xml:space="preserve">Cost of gloves </t>
    </r>
    <r>
      <rPr>
        <sz val="14"/>
        <color theme="1"/>
        <rFont val="Aptos Narrow"/>
        <family val="2"/>
      </rPr>
      <t>−</t>
    </r>
    <r>
      <rPr>
        <sz val="14"/>
        <color theme="1"/>
        <rFont val="Arial"/>
        <family val="2"/>
      </rPr>
      <t xml:space="preserve"> $/pair</t>
    </r>
  </si>
  <si>
    <r>
      <rPr>
        <b/>
        <sz val="14"/>
        <color theme="1"/>
        <rFont val="Arial"/>
        <family val="2"/>
      </rPr>
      <t>Enter your data into the</t>
    </r>
    <r>
      <rPr>
        <b/>
        <sz val="14"/>
        <color rgb="FFFF0000"/>
        <rFont val="Arial"/>
        <family val="2"/>
      </rPr>
      <t xml:space="preserve"> </t>
    </r>
    <r>
      <rPr>
        <b/>
        <sz val="14"/>
        <color rgb="FF84BD00"/>
        <rFont val="Arial"/>
        <family val="2"/>
      </rPr>
      <t>green</t>
    </r>
    <r>
      <rPr>
        <b/>
        <sz val="14"/>
        <color rgb="FFFF0000"/>
        <rFont val="Arial"/>
        <family val="2"/>
      </rPr>
      <t xml:space="preserve"> </t>
    </r>
    <r>
      <rPr>
        <b/>
        <sz val="14"/>
        <color theme="1"/>
        <rFont val="Arial"/>
        <family val="2"/>
      </rPr>
      <t>cells</t>
    </r>
  </si>
  <si>
    <t>Do you use a switching valve on the instrument?</t>
  </si>
  <si>
    <t>How many minutes elapse between the start of measuring a sample to the start of the next?</t>
  </si>
  <si>
    <t>What % of your samples fail and must be diluted and remeasured?</t>
  </si>
  <si>
    <t xml:space="preserve">Enter 1 for Yes and 0 for No. </t>
  </si>
  <si>
    <t>ICP Automation System Price</t>
  </si>
  <si>
    <t>Automation system pay back</t>
  </si>
  <si>
    <t>Sample-to-sample time (min/sample)</t>
  </si>
  <si>
    <t>Switching valve price</t>
  </si>
  <si>
    <t>Automation System Payback period (years)</t>
  </si>
  <si>
    <t>Switching Valve payback period (years)</t>
  </si>
  <si>
    <t>A switching valve is part of the Agilent ICP Automation System but if you already have one this is reflected in cell E41</t>
  </si>
  <si>
    <t>Analyst's annual salary, including on-costs</t>
  </si>
  <si>
    <t>On-costs include leave, insurance, taxes, retirement fund payments</t>
  </si>
  <si>
    <t>Automation System ROI over time</t>
  </si>
  <si>
    <t>Annual cost saving with a switching valve</t>
  </si>
  <si>
    <t>Annual cost saving with an automation system</t>
  </si>
  <si>
    <t>The main benefit of the autodilutor is automating tasks that are currently done manually. The data below should be per analyst (and any ancillary staff who help with sample preparation etc). An analyst may manage more than one ICP. The ROI is based on cost savings only. The ROI will be shorter if you can generate extra revenue by running more samples.</t>
  </si>
  <si>
    <t>Enter the price for the Automation System components you need for a single ICP e.g. autodilutor and switching valve</t>
  </si>
  <si>
    <t>If you only want to add a switching valve, enter the price for one here</t>
  </si>
  <si>
    <t>Assumptions</t>
  </si>
  <si>
    <t>No. of dilutions per ICP (annually)</t>
  </si>
  <si>
    <t>Annual cost of sample premeasurement dilutions per ICP</t>
  </si>
  <si>
    <t>Annual cost of sample re-measurement per ICP</t>
  </si>
  <si>
    <t>Cost of Consumables (annually) per ICP</t>
  </si>
  <si>
    <t xml:space="preserve">Calcuated number of instrument-hours per day it takes to measure samples, including those requiring re-measurement </t>
  </si>
  <si>
    <t xml:space="preserve">The ROI is calculated for one ICP only. If the analyst operates more than one ICP and you are planning to add automation to each one then the ROI will be different.
Assumed that the time it takes to prepare calibration standards is independent of the number of ICPs being operated i.e. it takes the same time to prepare standards for one instrument as it does for 2 or more
The model does not cater for situations where an analyst is responsible for 2 instruments, one of which has a switching valve and the other doesn't. It's assumed each instrument is setup the same way.
Additional revenue due to sample throughput improvements has not been factored in.  </t>
  </si>
  <si>
    <t>Switching Valve ROI over time</t>
  </si>
  <si>
    <t>Assumes 40 working hours per week, 52 weeks a year (including paid vacation)</t>
  </si>
  <si>
    <t>Time saved per day with full automation system (hours)</t>
  </si>
  <si>
    <t>Time saving per day due to switching valve (hours)</t>
  </si>
  <si>
    <t>Time spent identifying, physically locating and preparing new aliquots of samples that failed (hours/day)</t>
  </si>
  <si>
    <t>Time spent diluting samples prior to analysis (hours/day)</t>
  </si>
  <si>
    <t>Time spent preparing standards (hours/day)</t>
  </si>
  <si>
    <t>Analyst's pay rate ($/hour)</t>
  </si>
  <si>
    <r>
      <t xml:space="preserve">ICP Operating cost ($/hour) </t>
    </r>
    <r>
      <rPr>
        <sz val="14"/>
        <color theme="1"/>
        <rFont val="Aptos Narrow"/>
        <family val="2"/>
      </rPr>
      <t>−</t>
    </r>
    <r>
      <rPr>
        <sz val="14"/>
        <color theme="1"/>
        <rFont val="Arial"/>
        <family val="2"/>
      </rPr>
      <t xml:space="preserve"> gases, utilities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</si>
</sst>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4" formatCode="_-&quot;$&quot;* #,##0.00_-;\-&quot;$&quot;* #,##0.00_-;_-&quot;$&quot;* &quot;-&quot;??_-;_-@_-"/>
    <numFmt numFmtId="164" formatCode="_-&quot;$&quot;* #,##0_-;\-&quot;$&quot;* #,##0_-;_-&quot;$&quot;* &quot;-&quot;??_-;_-@_-"/>
    <numFmt numFmtId="165" formatCode="_-&quot;$&quot;* #,##0.0000_-;\-&quot;$&quot;* #,##0.0000_-;_-&quot;$&quot;* &quot;-&quot;??_-;_-@_-"/>
    <numFmt numFmtId="166" formatCode="_-&quot;$&quot;* #,##0_-;\-&quot;$&quot;* #,##0_-;_-&quot;$&quot;* &quot;-&quot;????_-;_-@_-"/>
    <numFmt numFmtId="167" formatCode="0.0%"/>
    <numFmt numFmtId="168" formatCode="#,##0.00_ ;\-#,##0.00\ "/>
    <numFmt numFmtId="169" formatCode="#,##0_ ;\-#,##0\ "/>
  </numFmts>
  <fonts count="35"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b/>
      <sz val="11"/>
      <color rgb="FFFA7D00"/>
      <name val="Calibri"/>
      <family val="2"/>
      <scheme val="minor"/>
    </font>
    <font>
      <sz val="18"/>
      <color theme="1"/>
      <name val="Calibri"/>
      <family val="2"/>
      <scheme val="minor"/>
    </font>
    <font>
      <sz val="8"/>
      <name val="Calibri"/>
      <family val="2"/>
      <scheme val="minor"/>
    </font>
    <font>
      <sz val="9"/>
      <color theme="1"/>
      <name val="Calibri"/>
      <family val="2"/>
      <scheme val="minor"/>
    </font>
    <font>
      <sz val="11"/>
      <color theme="0"/>
      <name val="Calibri"/>
      <family val="2"/>
      <scheme val="minor"/>
    </font>
    <font>
      <sz val="11"/>
      <color theme="1"/>
      <name val="Arial"/>
      <family val="2"/>
    </font>
    <font>
      <sz val="12"/>
      <color theme="1"/>
      <name val="Arial"/>
      <family val="2"/>
    </font>
    <font>
      <b/>
      <sz val="14"/>
      <color rgb="FFFA7D00"/>
      <name val="Arial"/>
      <family val="2"/>
    </font>
    <font>
      <b/>
      <sz val="12"/>
      <color theme="1"/>
      <name val="Arial"/>
      <family val="2"/>
    </font>
    <font>
      <b/>
      <sz val="14"/>
      <color theme="0"/>
      <name val="Arial"/>
      <family val="2"/>
    </font>
    <font>
      <sz val="14"/>
      <color theme="1"/>
      <name val="Arial"/>
      <family val="2"/>
    </font>
    <font>
      <b/>
      <sz val="14"/>
      <color theme="1"/>
      <name val="Arial"/>
      <family val="2"/>
    </font>
    <font>
      <b/>
      <sz val="14"/>
      <color theme="5"/>
      <name val="Arial"/>
      <family val="2"/>
    </font>
    <font>
      <sz val="14"/>
      <name val="Arial"/>
      <family val="2"/>
    </font>
    <font>
      <sz val="11"/>
      <color theme="0"/>
      <name val="Arial"/>
      <family val="2"/>
    </font>
    <font>
      <sz val="12"/>
      <color theme="0"/>
      <name val="Arial"/>
      <family val="2"/>
    </font>
    <font>
      <sz val="16"/>
      <color theme="0"/>
      <name val="Arial"/>
      <family val="2"/>
    </font>
    <font>
      <b/>
      <sz val="12"/>
      <color theme="0"/>
      <name val="Arial"/>
      <family val="2"/>
    </font>
    <font>
      <b/>
      <sz val="14"/>
      <color rgb="FFE52823"/>
      <name val="Arial"/>
      <family val="2"/>
    </font>
    <font>
      <b/>
      <sz val="21"/>
      <color theme="0"/>
      <name val="Arial"/>
      <family val="2"/>
    </font>
    <font>
      <sz val="21"/>
      <color theme="0"/>
      <name val="Arial"/>
      <family val="2"/>
    </font>
    <font>
      <b/>
      <sz val="11"/>
      <color theme="1"/>
      <name val="Arial"/>
      <family val="2"/>
    </font>
    <font>
      <b/>
      <sz val="21"/>
      <color theme="0"/>
      <name val="Aptos Narrow"/>
      <family val="2"/>
    </font>
    <font>
      <sz val="11"/>
      <color rgb="FF0085D5"/>
      <name val="Calibri"/>
      <family val="2"/>
      <scheme val="minor"/>
    </font>
    <font>
      <sz val="14"/>
      <color theme="1"/>
      <name val="Aptos Narrow"/>
      <family val="2"/>
    </font>
    <font>
      <b/>
      <sz val="14"/>
      <color rgb="FFFF0000"/>
      <name val="Arial"/>
      <family val="2"/>
    </font>
    <font>
      <b/>
      <sz val="14"/>
      <color rgb="FF84BD00"/>
      <name val="Arial"/>
      <family val="2"/>
    </font>
    <font>
      <b/>
      <sz val="14"/>
      <color rgb="FF0085D5"/>
      <name val="Arial"/>
      <family val="2"/>
    </font>
    <font>
      <b/>
      <sz val="18"/>
      <color rgb="FF0085D5"/>
      <name val="Arial"/>
      <family val="2"/>
    </font>
    <font>
      <sz val="12"/>
      <color rgb="FF0085D5"/>
      <name val="Arial"/>
      <family val="2"/>
    </font>
    <font>
      <b/>
      <sz val="12"/>
      <color rgb="FF0085D5"/>
      <name val="Arial"/>
      <family val="2"/>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0"/>
        <bgColor indexed="64"/>
      </patternFill>
    </fill>
    <fill>
      <patternFill patternType="solid">
        <fgColor rgb="FF0085D5"/>
        <bgColor indexed="64"/>
      </patternFill>
    </fill>
    <fill>
      <patternFill patternType="solid">
        <fgColor rgb="FF003B64"/>
        <bgColor indexed="64"/>
      </patternFill>
    </fill>
    <fill>
      <patternFill patternType="solid">
        <fgColor rgb="FF00B5EF"/>
        <bgColor indexed="64"/>
      </patternFill>
    </fill>
    <fill>
      <patternFill patternType="solid">
        <fgColor rgb="FFE1F0FB"/>
        <bgColor indexed="64"/>
      </patternFill>
    </fill>
    <fill>
      <patternFill patternType="solid">
        <fgColor rgb="FF84BD00"/>
        <bgColor indexed="64"/>
      </patternFill>
    </fill>
    <fill>
      <patternFill patternType="solid">
        <fgColor rgb="FFEEEFEE"/>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auto="1"/>
      </top>
      <bottom style="thin">
        <color auto="1"/>
      </bottom>
      <diagonal/>
    </border>
    <border>
      <left/>
      <right/>
      <top style="thin">
        <color auto="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9" fontId="1" fillId="0" borderId="0" applyFont="0" applyFill="0" applyBorder="0" applyAlignment="0" applyProtection="0"/>
  </cellStyleXfs>
  <cellXfs count="139">
    <xf numFmtId="0" fontId="0" fillId="0" borderId="0" xfId="0"/>
    <xf numFmtId="164" fontId="31" fillId="9" borderId="2" xfId="1" applyNumberFormat="1" applyFont="1" applyFill="1" applyBorder="1" applyAlignment="1" applyProtection="1">
      <alignment vertical="center"/>
      <protection hidden="1"/>
    </xf>
    <xf numFmtId="0" fontId="15" fillId="9" borderId="0" xfId="0" applyFont="1" applyFill="1" applyAlignment="1" applyProtection="1">
      <alignment vertical="center"/>
    </xf>
    <xf numFmtId="0" fontId="14" fillId="9" borderId="0" xfId="0" applyFont="1" applyFill="1" applyAlignment="1" applyProtection="1">
      <alignment vertical="center"/>
    </xf>
    <xf numFmtId="0" fontId="10" fillId="9" borderId="0" xfId="0" applyFont="1" applyFill="1" applyAlignment="1" applyProtection="1">
      <alignment vertical="center"/>
    </xf>
    <xf numFmtId="0" fontId="14" fillId="5" borderId="2" xfId="0" applyFont="1" applyFill="1" applyBorder="1" applyAlignment="1" applyProtection="1">
      <alignment horizontal="right" vertical="center"/>
    </xf>
    <xf numFmtId="164" fontId="14" fillId="5" borderId="2" xfId="1" applyNumberFormat="1" applyFont="1" applyFill="1" applyBorder="1" applyAlignment="1" applyProtection="1">
      <alignment vertical="center"/>
    </xf>
    <xf numFmtId="0" fontId="10" fillId="5" borderId="2" xfId="0" applyFont="1" applyFill="1" applyBorder="1" applyAlignment="1" applyProtection="1">
      <alignment vertical="center"/>
    </xf>
    <xf numFmtId="0" fontId="14" fillId="5" borderId="4" xfId="0" applyFont="1" applyFill="1" applyBorder="1" applyAlignment="1" applyProtection="1">
      <alignment horizontal="right" vertical="center"/>
    </xf>
    <xf numFmtId="0" fontId="14" fillId="5" borderId="4" xfId="0" applyFont="1" applyFill="1" applyBorder="1" applyAlignment="1" applyProtection="1">
      <alignment vertical="center"/>
    </xf>
    <xf numFmtId="0" fontId="10" fillId="5" borderId="4" xfId="0" applyFont="1" applyFill="1" applyBorder="1" applyAlignment="1" applyProtection="1">
      <alignment vertical="center"/>
    </xf>
    <xf numFmtId="0" fontId="15" fillId="9" borderId="0" xfId="3" applyFont="1" applyFill="1" applyBorder="1" applyAlignment="1" applyProtection="1">
      <alignment vertical="center"/>
    </xf>
    <xf numFmtId="0" fontId="14" fillId="5" borderId="3" xfId="0" applyFont="1" applyFill="1" applyBorder="1" applyAlignment="1" applyProtection="1">
      <alignment horizontal="right" vertical="center"/>
    </xf>
    <xf numFmtId="168" fontId="14" fillId="5" borderId="3" xfId="1" applyNumberFormat="1" applyFont="1" applyFill="1" applyBorder="1" applyAlignment="1" applyProtection="1">
      <alignment vertical="center"/>
    </xf>
    <xf numFmtId="0" fontId="10" fillId="5" borderId="3" xfId="0" applyFont="1" applyFill="1" applyBorder="1" applyAlignment="1" applyProtection="1">
      <alignment vertical="center"/>
    </xf>
    <xf numFmtId="0" fontId="14" fillId="5" borderId="0" xfId="0" applyFont="1" applyFill="1" applyAlignment="1" applyProtection="1">
      <alignment horizontal="right" vertical="center"/>
    </xf>
    <xf numFmtId="0" fontId="14" fillId="5" borderId="0" xfId="0" applyFont="1" applyFill="1" applyAlignment="1" applyProtection="1">
      <alignment vertical="center"/>
    </xf>
    <xf numFmtId="0" fontId="10" fillId="5" borderId="0" xfId="0" applyFont="1" applyFill="1" applyAlignment="1" applyProtection="1">
      <alignment vertical="center"/>
    </xf>
    <xf numFmtId="164" fontId="11" fillId="9" borderId="0" xfId="5" applyNumberFormat="1" applyFont="1" applyFill="1" applyBorder="1" applyAlignment="1" applyProtection="1">
      <alignment vertical="center"/>
    </xf>
    <xf numFmtId="0" fontId="14" fillId="5" borderId="0" xfId="3" applyFont="1" applyFill="1" applyBorder="1" applyAlignment="1" applyProtection="1">
      <alignment horizontal="right" vertical="center"/>
    </xf>
    <xf numFmtId="168" fontId="15" fillId="5" borderId="0" xfId="5" applyNumberFormat="1" applyFont="1" applyFill="1" applyBorder="1" applyAlignment="1" applyProtection="1">
      <alignment vertical="center"/>
    </xf>
    <xf numFmtId="164" fontId="15" fillId="9" borderId="0" xfId="5" applyNumberFormat="1" applyFont="1" applyFill="1" applyBorder="1" applyAlignment="1" applyProtection="1">
      <alignment vertical="center"/>
    </xf>
    <xf numFmtId="169" fontId="15" fillId="5" borderId="0" xfId="5" applyNumberFormat="1" applyFont="1" applyFill="1" applyBorder="1" applyAlignment="1" applyProtection="1">
      <alignment vertical="center"/>
    </xf>
    <xf numFmtId="0" fontId="10" fillId="5" borderId="0" xfId="0" applyFont="1" applyFill="1" applyAlignment="1" applyProtection="1">
      <alignment vertical="center" wrapText="1"/>
    </xf>
    <xf numFmtId="0" fontId="14" fillId="5" borderId="0" xfId="0" applyFont="1" applyFill="1" applyAlignment="1" applyProtection="1">
      <alignment horizontal="right" vertical="center" wrapText="1"/>
    </xf>
    <xf numFmtId="0" fontId="10" fillId="0" borderId="0" xfId="0" applyFont="1" applyAlignment="1" applyProtection="1">
      <alignment vertical="center" wrapText="1"/>
    </xf>
    <xf numFmtId="166" fontId="11" fillId="9" borderId="0" xfId="5" applyNumberFormat="1" applyFont="1" applyFill="1" applyBorder="1" applyAlignment="1" applyProtection="1">
      <alignment vertical="center"/>
    </xf>
    <xf numFmtId="0" fontId="14" fillId="5" borderId="2" xfId="0" applyFont="1" applyFill="1" applyBorder="1" applyAlignment="1" applyProtection="1">
      <alignment vertical="center"/>
    </xf>
    <xf numFmtId="165" fontId="14" fillId="5" borderId="3" xfId="1" applyNumberFormat="1" applyFont="1" applyFill="1" applyBorder="1" applyAlignment="1" applyProtection="1">
      <alignment vertical="center"/>
    </xf>
    <xf numFmtId="44" fontId="14" fillId="5" borderId="3" xfId="1" applyFont="1" applyFill="1" applyBorder="1" applyAlignment="1" applyProtection="1">
      <alignment vertical="center"/>
    </xf>
    <xf numFmtId="44" fontId="14" fillId="5" borderId="3" xfId="0" applyNumberFormat="1" applyFont="1" applyFill="1" applyBorder="1" applyAlignment="1" applyProtection="1">
      <alignment horizontal="center" vertical="center"/>
    </xf>
    <xf numFmtId="169" fontId="14" fillId="5" borderId="3" xfId="0" applyNumberFormat="1" applyFont="1" applyFill="1" applyBorder="1" applyAlignment="1" applyProtection="1">
      <alignment horizontal="right" vertical="center"/>
    </xf>
    <xf numFmtId="44" fontId="14" fillId="5" borderId="4" xfId="1" applyFont="1" applyFill="1" applyBorder="1" applyAlignment="1" applyProtection="1">
      <alignment horizontal="center" vertical="center"/>
    </xf>
    <xf numFmtId="44" fontId="14" fillId="5" borderId="0" xfId="1" applyFont="1" applyFill="1" applyBorder="1" applyAlignment="1" applyProtection="1">
      <alignment horizontal="center" vertical="center"/>
    </xf>
    <xf numFmtId="0" fontId="15" fillId="9" borderId="0" xfId="4" applyFont="1" applyFill="1" applyBorder="1" applyAlignment="1" applyProtection="1">
      <alignment horizontal="left" vertical="center"/>
    </xf>
    <xf numFmtId="0" fontId="16" fillId="9" borderId="0" xfId="0" applyFont="1" applyFill="1" applyAlignment="1" applyProtection="1">
      <alignment vertical="center"/>
    </xf>
    <xf numFmtId="0" fontId="17" fillId="5" borderId="0" xfId="0" applyFont="1" applyFill="1" applyAlignment="1" applyProtection="1">
      <alignment vertical="center"/>
    </xf>
    <xf numFmtId="9" fontId="17" fillId="5" borderId="4" xfId="0" applyNumberFormat="1" applyFont="1" applyFill="1" applyBorder="1" applyAlignment="1" applyProtection="1">
      <alignment vertical="center"/>
    </xf>
    <xf numFmtId="167" fontId="17" fillId="5" borderId="2" xfId="2" applyNumberFormat="1" applyFont="1" applyFill="1" applyBorder="1" applyAlignment="1" applyProtection="1">
      <alignment vertical="center"/>
    </xf>
    <xf numFmtId="0" fontId="17" fillId="5" borderId="3" xfId="0" applyFont="1" applyFill="1" applyBorder="1" applyAlignment="1" applyProtection="1">
      <alignment vertical="center"/>
    </xf>
    <xf numFmtId="0" fontId="15" fillId="5" borderId="3" xfId="0" applyFont="1" applyFill="1" applyBorder="1" applyAlignment="1" applyProtection="1">
      <alignment horizontal="right" vertical="center"/>
    </xf>
    <xf numFmtId="2" fontId="14" fillId="5" borderId="3" xfId="0" applyNumberFormat="1" applyFont="1" applyFill="1" applyBorder="1" applyAlignment="1" applyProtection="1">
      <alignment vertical="center"/>
    </xf>
    <xf numFmtId="42" fontId="22" fillId="5" borderId="0" xfId="0" applyNumberFormat="1" applyFont="1" applyFill="1" applyAlignment="1" applyProtection="1">
      <alignment vertical="center"/>
    </xf>
    <xf numFmtId="42" fontId="16" fillId="5" borderId="0" xfId="0" applyNumberFormat="1" applyFont="1" applyFill="1" applyAlignment="1" applyProtection="1">
      <alignment vertical="center"/>
    </xf>
    <xf numFmtId="0" fontId="15" fillId="9" borderId="0" xfId="0" applyFont="1" applyFill="1" applyAlignment="1" applyProtection="1">
      <alignment horizontal="left" vertical="center"/>
    </xf>
    <xf numFmtId="44" fontId="9" fillId="5" borderId="0" xfId="0" applyNumberFormat="1" applyFont="1" applyFill="1" applyAlignment="1" applyProtection="1">
      <alignment vertical="center"/>
    </xf>
    <xf numFmtId="168" fontId="9" fillId="5" borderId="4" xfId="0" applyNumberFormat="1" applyFont="1" applyFill="1" applyBorder="1" applyAlignment="1" applyProtection="1">
      <alignment vertical="center"/>
    </xf>
    <xf numFmtId="0" fontId="14" fillId="5" borderId="2" xfId="0" applyFont="1" applyFill="1" applyBorder="1" applyAlignment="1" applyProtection="1">
      <alignment horizontal="left" vertical="center"/>
    </xf>
    <xf numFmtId="0" fontId="9" fillId="5" borderId="3" xfId="0" applyFont="1" applyFill="1" applyBorder="1" applyAlignment="1" applyProtection="1">
      <alignment vertical="center"/>
    </xf>
    <xf numFmtId="44" fontId="9" fillId="5" borderId="3" xfId="0" applyNumberFormat="1" applyFont="1" applyFill="1" applyBorder="1" applyAlignment="1" applyProtection="1">
      <alignment vertical="center"/>
    </xf>
    <xf numFmtId="168" fontId="31" fillId="9" borderId="3" xfId="1" applyNumberFormat="1" applyFont="1" applyFill="1" applyBorder="1" applyAlignment="1" applyProtection="1">
      <alignment vertical="center"/>
      <protection hidden="1"/>
    </xf>
    <xf numFmtId="164" fontId="31" fillId="9" borderId="0" xfId="5" applyNumberFormat="1" applyFont="1" applyFill="1" applyBorder="1" applyAlignment="1" applyProtection="1">
      <alignment vertical="center"/>
      <protection hidden="1"/>
    </xf>
    <xf numFmtId="166" fontId="31" fillId="9" borderId="0" xfId="5" applyNumberFormat="1" applyFont="1" applyFill="1" applyBorder="1" applyAlignment="1" applyProtection="1">
      <alignment vertical="center"/>
      <protection hidden="1"/>
    </xf>
    <xf numFmtId="0" fontId="31" fillId="9" borderId="0" xfId="0" applyFont="1" applyFill="1" applyAlignment="1" applyProtection="1">
      <alignment vertical="center"/>
      <protection hidden="1"/>
    </xf>
    <xf numFmtId="44" fontId="31" fillId="9" borderId="0" xfId="0" applyNumberFormat="1" applyFont="1" applyFill="1" applyAlignment="1" applyProtection="1">
      <alignment vertical="center"/>
      <protection hidden="1"/>
    </xf>
    <xf numFmtId="2" fontId="31" fillId="9" borderId="3" xfId="0" applyNumberFormat="1" applyFont="1" applyFill="1" applyBorder="1" applyAlignment="1" applyProtection="1">
      <alignment vertical="center"/>
      <protection hidden="1"/>
    </xf>
    <xf numFmtId="168" fontId="31" fillId="9" borderId="0" xfId="0" applyNumberFormat="1" applyFont="1" applyFill="1" applyAlignment="1" applyProtection="1">
      <alignment vertical="center"/>
      <protection hidden="1"/>
    </xf>
    <xf numFmtId="168" fontId="31" fillId="9" borderId="4" xfId="0" applyNumberFormat="1" applyFont="1" applyFill="1" applyBorder="1" applyAlignment="1" applyProtection="1">
      <alignment vertical="center"/>
      <protection hidden="1"/>
    </xf>
    <xf numFmtId="44" fontId="31" fillId="9" borderId="2" xfId="0" applyNumberFormat="1" applyFont="1" applyFill="1" applyBorder="1" applyAlignment="1" applyProtection="1">
      <alignment vertical="center"/>
      <protection hidden="1"/>
    </xf>
    <xf numFmtId="168" fontId="31" fillId="9" borderId="2" xfId="0" applyNumberFormat="1" applyFont="1" applyFill="1" applyBorder="1" applyAlignment="1" applyProtection="1">
      <alignment vertical="center"/>
      <protection hidden="1"/>
    </xf>
    <xf numFmtId="44" fontId="31" fillId="9" borderId="3" xfId="0" applyNumberFormat="1" applyFont="1" applyFill="1" applyBorder="1" applyAlignment="1" applyProtection="1">
      <alignment vertical="center"/>
      <protection hidden="1"/>
    </xf>
    <xf numFmtId="168" fontId="31" fillId="9" borderId="3" xfId="0" applyNumberFormat="1" applyFont="1" applyFill="1" applyBorder="1" applyAlignment="1" applyProtection="1">
      <alignment vertical="center"/>
      <protection hidden="1"/>
    </xf>
    <xf numFmtId="164" fontId="14" fillId="10" borderId="2" xfId="1" applyNumberFormat="1" applyFont="1" applyFill="1" applyBorder="1" applyAlignment="1" applyProtection="1">
      <alignment vertical="center"/>
      <protection locked="0"/>
    </xf>
    <xf numFmtId="0" fontId="14" fillId="10" borderId="4" xfId="0" applyFont="1" applyFill="1" applyBorder="1" applyAlignment="1" applyProtection="1">
      <alignment vertical="center"/>
      <protection locked="0"/>
    </xf>
    <xf numFmtId="164" fontId="14" fillId="10" borderId="3" xfId="1" applyNumberFormat="1" applyFont="1" applyFill="1" applyBorder="1" applyAlignment="1" applyProtection="1">
      <alignment vertical="center"/>
      <protection locked="0"/>
    </xf>
    <xf numFmtId="0" fontId="0" fillId="6" borderId="0" xfId="0" applyFill="1" applyProtection="1"/>
    <xf numFmtId="0" fontId="0" fillId="5" borderId="0" xfId="0" applyFill="1" applyProtection="1"/>
    <xf numFmtId="0" fontId="0" fillId="0" borderId="0" xfId="0" applyProtection="1"/>
    <xf numFmtId="0" fontId="9" fillId="6" borderId="0" xfId="0" applyFont="1" applyFill="1" applyProtection="1"/>
    <xf numFmtId="0" fontId="9" fillId="6" borderId="0" xfId="0" applyFont="1" applyFill="1" applyAlignment="1" applyProtection="1">
      <alignment horizontal="right"/>
    </xf>
    <xf numFmtId="0" fontId="0" fillId="6" borderId="0" xfId="0" applyFill="1" applyAlignment="1" applyProtection="1">
      <alignment vertical="center"/>
    </xf>
    <xf numFmtId="0" fontId="23" fillId="6" borderId="0" xfId="0" applyFont="1" applyFill="1" applyAlignment="1" applyProtection="1">
      <alignment vertical="center"/>
    </xf>
    <xf numFmtId="0" fontId="24" fillId="6" borderId="0" xfId="0" applyFont="1" applyFill="1" applyAlignment="1" applyProtection="1">
      <alignment vertical="center"/>
    </xf>
    <xf numFmtId="0" fontId="18" fillId="6" borderId="0" xfId="0" applyFont="1" applyFill="1" applyAlignment="1" applyProtection="1">
      <alignment vertical="center"/>
    </xf>
    <xf numFmtId="0" fontId="19" fillId="6" borderId="0" xfId="0" applyFont="1" applyFill="1" applyAlignment="1" applyProtection="1">
      <alignment vertical="center"/>
    </xf>
    <xf numFmtId="0" fontId="0" fillId="5" borderId="0" xfId="0" applyFill="1" applyAlignment="1" applyProtection="1">
      <alignment vertical="center"/>
    </xf>
    <xf numFmtId="0" fontId="5" fillId="5" borderId="0" xfId="0" applyFont="1" applyFill="1" applyAlignment="1" applyProtection="1">
      <alignment vertical="center"/>
    </xf>
    <xf numFmtId="0" fontId="0" fillId="0" borderId="0" xfId="0" applyAlignment="1" applyProtection="1">
      <alignment vertical="center"/>
    </xf>
    <xf numFmtId="0" fontId="20" fillId="6" borderId="0" xfId="0" applyFont="1" applyFill="1" applyAlignment="1" applyProtection="1">
      <alignment vertical="center" wrapText="1"/>
    </xf>
    <xf numFmtId="0" fontId="18" fillId="6" borderId="0" xfId="0" applyFont="1" applyFill="1" applyAlignment="1" applyProtection="1">
      <alignment vertical="center" wrapText="1"/>
    </xf>
    <xf numFmtId="0" fontId="18" fillId="6" borderId="0" xfId="0" applyFont="1" applyFill="1" applyAlignment="1" applyProtection="1">
      <alignment vertical="center" wrapText="1"/>
    </xf>
    <xf numFmtId="0" fontId="5" fillId="5" borderId="0" xfId="0" applyFont="1" applyFill="1" applyProtection="1"/>
    <xf numFmtId="0" fontId="0" fillId="7" borderId="0" xfId="0" applyFill="1" applyProtection="1"/>
    <xf numFmtId="0" fontId="20" fillId="7" borderId="0" xfId="0" applyFont="1" applyFill="1" applyAlignment="1" applyProtection="1">
      <alignment vertical="top" wrapText="1"/>
    </xf>
    <xf numFmtId="0" fontId="18" fillId="7" borderId="0" xfId="0" applyFont="1" applyFill="1" applyAlignment="1" applyProtection="1">
      <alignment vertical="top" wrapText="1"/>
    </xf>
    <xf numFmtId="0" fontId="0" fillId="8" borderId="0" xfId="0" applyFill="1" applyProtection="1"/>
    <xf numFmtId="0" fontId="20" fillId="8" borderId="0" xfId="0" applyFont="1" applyFill="1" applyAlignment="1" applyProtection="1">
      <alignment vertical="top" wrapText="1"/>
    </xf>
    <xf numFmtId="0" fontId="18" fillId="8" borderId="0" xfId="0" applyFont="1" applyFill="1" applyAlignment="1" applyProtection="1">
      <alignment vertical="top" wrapText="1"/>
    </xf>
    <xf numFmtId="0" fontId="29" fillId="5" borderId="0" xfId="0" applyFont="1" applyFill="1" applyProtection="1"/>
    <xf numFmtId="0" fontId="14" fillId="5" borderId="0" xfId="0" applyFont="1" applyFill="1" applyProtection="1"/>
    <xf numFmtId="0" fontId="9" fillId="5" borderId="0" xfId="0" applyFont="1" applyFill="1" applyProtection="1"/>
    <xf numFmtId="0" fontId="15" fillId="5" borderId="0" xfId="0" applyFont="1" applyFill="1" applyProtection="1"/>
    <xf numFmtId="0" fontId="12" fillId="5" borderId="0" xfId="0" applyFont="1" applyFill="1" applyAlignment="1" applyProtection="1">
      <alignment vertical="center"/>
    </xf>
    <xf numFmtId="0" fontId="0" fillId="11" borderId="0" xfId="0" applyFill="1" applyProtection="1"/>
    <xf numFmtId="0" fontId="32" fillId="11" borderId="0" xfId="0" applyFont="1" applyFill="1" applyProtection="1"/>
    <xf numFmtId="0" fontId="8" fillId="5" borderId="0" xfId="0" applyFont="1" applyFill="1" applyAlignment="1" applyProtection="1">
      <alignment vertical="center"/>
    </xf>
    <xf numFmtId="0" fontId="13" fillId="5" borderId="0" xfId="3" applyFont="1" applyFill="1" applyBorder="1" applyAlignment="1" applyProtection="1">
      <alignment vertical="center"/>
    </xf>
    <xf numFmtId="164" fontId="13" fillId="5" borderId="0" xfId="5" applyNumberFormat="1" applyFont="1" applyFill="1" applyBorder="1" applyAlignment="1" applyProtection="1">
      <alignment vertical="center"/>
    </xf>
    <xf numFmtId="0" fontId="21" fillId="5" borderId="0" xfId="0" applyFont="1" applyFill="1" applyAlignment="1" applyProtection="1">
      <alignment horizontal="left" vertical="center" wrapText="1"/>
    </xf>
    <xf numFmtId="0" fontId="5" fillId="11" borderId="0" xfId="0" applyFont="1" applyFill="1" applyProtection="1"/>
    <xf numFmtId="0" fontId="0" fillId="9" borderId="0" xfId="0" applyFill="1" applyAlignment="1" applyProtection="1">
      <alignment vertical="center"/>
    </xf>
    <xf numFmtId="0" fontId="9" fillId="9" borderId="0" xfId="0" applyFont="1" applyFill="1" applyAlignment="1" applyProtection="1">
      <alignment vertical="center"/>
    </xf>
    <xf numFmtId="0" fontId="9" fillId="11" borderId="5" xfId="0" applyFont="1" applyFill="1" applyBorder="1" applyProtection="1"/>
    <xf numFmtId="0" fontId="9" fillId="11" borderId="6" xfId="0" applyFont="1" applyFill="1" applyBorder="1" applyAlignment="1" applyProtection="1">
      <alignment horizontal="center"/>
    </xf>
    <xf numFmtId="0" fontId="9" fillId="11" borderId="7" xfId="0" applyFont="1" applyFill="1" applyBorder="1" applyAlignment="1" applyProtection="1">
      <alignment horizontal="center"/>
    </xf>
    <xf numFmtId="0" fontId="0" fillId="5" borderId="2" xfId="0" applyFill="1" applyBorder="1" applyAlignment="1" applyProtection="1">
      <alignment vertical="center"/>
    </xf>
    <xf numFmtId="0" fontId="9" fillId="5" borderId="2" xfId="0" applyFont="1" applyFill="1" applyBorder="1" applyAlignment="1" applyProtection="1">
      <alignment vertical="center"/>
    </xf>
    <xf numFmtId="0" fontId="25" fillId="11" borderId="5" xfId="0" applyFont="1" applyFill="1" applyBorder="1" applyAlignment="1" applyProtection="1">
      <alignment horizontal="center"/>
    </xf>
    <xf numFmtId="164" fontId="33" fillId="11" borderId="6" xfId="0" applyNumberFormat="1" applyFont="1" applyFill="1" applyBorder="1" applyAlignment="1" applyProtection="1">
      <alignment horizontal="center"/>
    </xf>
    <xf numFmtId="164" fontId="33" fillId="11" borderId="7" xfId="0" applyNumberFormat="1" applyFont="1" applyFill="1" applyBorder="1" applyAlignment="1" applyProtection="1">
      <alignment horizontal="center"/>
    </xf>
    <xf numFmtId="0" fontId="0" fillId="5" borderId="4" xfId="0" applyFill="1" applyBorder="1" applyAlignment="1" applyProtection="1">
      <alignment vertical="center"/>
    </xf>
    <xf numFmtId="0" fontId="9" fillId="5" borderId="4" xfId="0" applyFont="1" applyFill="1" applyBorder="1" applyAlignment="1" applyProtection="1">
      <alignment vertical="center"/>
    </xf>
    <xf numFmtId="0" fontId="0" fillId="5" borderId="3" xfId="0" applyFill="1" applyBorder="1" applyAlignment="1" applyProtection="1">
      <alignment vertical="center"/>
    </xf>
    <xf numFmtId="0" fontId="9" fillId="5" borderId="0" xfId="0" applyFont="1" applyFill="1" applyAlignment="1" applyProtection="1">
      <alignment vertical="center"/>
    </xf>
    <xf numFmtId="0" fontId="0" fillId="11" borderId="0" xfId="0" applyFill="1" applyAlignment="1" applyProtection="1">
      <alignment vertical="center"/>
    </xf>
    <xf numFmtId="0" fontId="9" fillId="5" borderId="0" xfId="0" applyFont="1" applyFill="1" applyAlignment="1" applyProtection="1">
      <alignment vertical="center" wrapText="1"/>
    </xf>
    <xf numFmtId="9" fontId="9" fillId="5" borderId="0" xfId="2" applyFont="1" applyFill="1" applyBorder="1" applyAlignment="1" applyProtection="1">
      <alignment vertical="center" wrapText="1"/>
    </xf>
    <xf numFmtId="0" fontId="7" fillId="5" borderId="0" xfId="0" applyFont="1" applyFill="1" applyAlignment="1" applyProtection="1">
      <alignment vertical="center"/>
    </xf>
    <xf numFmtId="0" fontId="34" fillId="5" borderId="0" xfId="0" applyFont="1" applyFill="1" applyProtection="1"/>
    <xf numFmtId="0" fontId="34" fillId="0" borderId="0" xfId="0" applyFont="1" applyProtection="1"/>
    <xf numFmtId="0" fontId="10" fillId="5" borderId="0" xfId="0" applyFont="1" applyFill="1" applyAlignment="1" applyProtection="1">
      <alignment vertical="top" wrapText="1"/>
    </xf>
    <xf numFmtId="0" fontId="27" fillId="6" borderId="0" xfId="0" applyFont="1" applyFill="1" applyProtection="1"/>
    <xf numFmtId="0" fontId="10" fillId="6" borderId="0" xfId="0" applyFont="1" applyFill="1" applyAlignment="1" applyProtection="1">
      <alignment vertical="top" wrapText="1"/>
    </xf>
    <xf numFmtId="0" fontId="10" fillId="0" borderId="0" xfId="0" applyFont="1" applyAlignment="1" applyProtection="1">
      <alignment vertical="top" wrapText="1"/>
    </xf>
    <xf numFmtId="168" fontId="14" fillId="10" borderId="0" xfId="5" applyNumberFormat="1" applyFont="1" applyFill="1" applyBorder="1" applyAlignment="1" applyProtection="1">
      <alignment vertical="center"/>
      <protection locked="0"/>
    </xf>
    <xf numFmtId="169" fontId="14" fillId="10" borderId="0" xfId="5" applyNumberFormat="1" applyFont="1" applyFill="1" applyBorder="1" applyAlignment="1" applyProtection="1">
      <alignment vertical="center"/>
      <protection locked="0"/>
    </xf>
    <xf numFmtId="0" fontId="14" fillId="10" borderId="0" xfId="0" applyFont="1" applyFill="1" applyAlignment="1" applyProtection="1">
      <alignment vertical="center"/>
      <protection locked="0"/>
    </xf>
    <xf numFmtId="0" fontId="14" fillId="10" borderId="2" xfId="0" applyFont="1" applyFill="1" applyBorder="1" applyAlignment="1" applyProtection="1">
      <alignment vertical="center"/>
      <protection locked="0"/>
    </xf>
    <xf numFmtId="165" fontId="14" fillId="10" borderId="3" xfId="1" applyNumberFormat="1" applyFont="1" applyFill="1" applyBorder="1" applyAlignment="1" applyProtection="1">
      <alignment vertical="center"/>
      <protection locked="0"/>
    </xf>
    <xf numFmtId="44" fontId="14" fillId="10" borderId="3" xfId="1" applyFont="1" applyFill="1" applyBorder="1" applyAlignment="1" applyProtection="1">
      <alignment vertical="center"/>
      <protection locked="0"/>
    </xf>
    <xf numFmtId="164" fontId="14" fillId="10" borderId="3" xfId="0" applyNumberFormat="1" applyFont="1" applyFill="1" applyBorder="1" applyAlignment="1" applyProtection="1">
      <alignment horizontal="center" vertical="center"/>
      <protection locked="0"/>
    </xf>
    <xf numFmtId="169" fontId="14" fillId="10" borderId="3" xfId="0" applyNumberFormat="1" applyFont="1" applyFill="1" applyBorder="1" applyAlignment="1" applyProtection="1">
      <alignment horizontal="right" vertical="center"/>
      <protection locked="0"/>
    </xf>
    <xf numFmtId="44" fontId="14" fillId="10" borderId="4" xfId="1" applyFont="1" applyFill="1" applyBorder="1" applyAlignment="1" applyProtection="1">
      <alignment horizontal="center" vertical="center"/>
      <protection locked="0"/>
    </xf>
    <xf numFmtId="0" fontId="17" fillId="10" borderId="0" xfId="0" applyFont="1" applyFill="1" applyAlignment="1" applyProtection="1">
      <alignment vertical="center"/>
      <protection locked="0"/>
    </xf>
    <xf numFmtId="9" fontId="17" fillId="10" borderId="4" xfId="0" applyNumberFormat="1" applyFont="1" applyFill="1" applyBorder="1" applyAlignment="1" applyProtection="1">
      <alignment vertical="center"/>
      <protection locked="0"/>
    </xf>
    <xf numFmtId="9" fontId="17" fillId="10" borderId="2" xfId="2" applyNumberFormat="1" applyFont="1" applyFill="1" applyBorder="1" applyAlignment="1" applyProtection="1">
      <alignment vertical="center"/>
      <protection locked="0"/>
    </xf>
    <xf numFmtId="0" fontId="17" fillId="10" borderId="3" xfId="0" applyFont="1" applyFill="1" applyBorder="1" applyAlignment="1" applyProtection="1">
      <alignment vertical="center"/>
      <protection locked="0"/>
    </xf>
    <xf numFmtId="164" fontId="14" fillId="10" borderId="2" xfId="0" applyNumberFormat="1" applyFont="1" applyFill="1" applyBorder="1" applyAlignment="1" applyProtection="1">
      <alignment vertical="center"/>
      <protection locked="0"/>
    </xf>
    <xf numFmtId="164" fontId="17" fillId="10" borderId="3" xfId="0" applyNumberFormat="1" applyFont="1" applyFill="1" applyBorder="1" applyAlignment="1" applyProtection="1">
      <alignment vertical="center"/>
      <protection locked="0"/>
    </xf>
  </cellXfs>
  <cellStyles count="7">
    <cellStyle name="Calculation" xfId="5" builtinId="22"/>
    <cellStyle name="Currency" xfId="1" builtinId="4"/>
    <cellStyle name="Good" xfId="3" builtinId="26"/>
    <cellStyle name="Neutral" xfId="4" builtinId="28"/>
    <cellStyle name="Normal" xfId="0" builtinId="0"/>
    <cellStyle name="Percent" xfId="2" builtinId="5"/>
    <cellStyle name="Percent 2" xfId="6" xr:uid="{D9DB7BB5-847C-4C06-8D3C-36669B30C09E}"/>
  </cellStyles>
  <dxfs count="0"/>
  <tableStyles count="0" defaultTableStyle="TableStyleMedium2" defaultPivotStyle="PivotStyleLight16"/>
  <colors>
    <mruColors>
      <color rgb="FF0085D5"/>
      <color rgb="FF00B5EF"/>
      <color rgb="FF003B64"/>
      <color rgb="FFE1F0FB"/>
      <color rgb="FF84BD00"/>
      <color rgb="FFEEEFEE"/>
      <color rgb="FFE52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039942752758636E-2"/>
          <c:y val="0.1215937676795073"/>
          <c:w val="0.8861303667461442"/>
          <c:h val="0.8576917914892308"/>
        </c:manualLayout>
      </c:layout>
      <c:lineChart>
        <c:grouping val="standard"/>
        <c:varyColors val="0"/>
        <c:ser>
          <c:idx val="0"/>
          <c:order val="0"/>
          <c:tx>
            <c:strRef>
              <c:f>'ROI calc'!$L$15</c:f>
              <c:strCache>
                <c:ptCount val="1"/>
              </c:strCache>
            </c:strRef>
          </c:tx>
          <c:spPr>
            <a:ln w="38100" cap="rnd">
              <a:solidFill>
                <a:srgbClr val="0085D5"/>
              </a:solidFill>
              <a:round/>
            </a:ln>
            <a:effectLst/>
          </c:spPr>
          <c:marker>
            <c:symbol val="none"/>
          </c:marker>
          <c:cat>
            <c:strRef>
              <c:f>'ROI calc'!$M$9:$W$9</c:f>
              <c:strCache>
                <c:ptCount val="11"/>
                <c:pt idx="0">
                  <c:v>Purchase</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f>'ROI calc'!$M$10:$W$10</c:f>
              <c:numCache>
                <c:formatCode>_-"$"* #,##0_-;\-"$"* #,##0_-;_-"$"* "-"??_-;_-@_-</c:formatCode>
                <c:ptCount val="11"/>
                <c:pt idx="0">
                  <c:v>-45000</c:v>
                </c:pt>
                <c:pt idx="1">
                  <c:v>35640.050000000003</c:v>
                </c:pt>
                <c:pt idx="2">
                  <c:v>116280.1</c:v>
                </c:pt>
                <c:pt idx="3">
                  <c:v>196920.15000000002</c:v>
                </c:pt>
                <c:pt idx="4">
                  <c:v>277560.2</c:v>
                </c:pt>
                <c:pt idx="5">
                  <c:v>358200.25</c:v>
                </c:pt>
                <c:pt idx="6">
                  <c:v>438840.3</c:v>
                </c:pt>
                <c:pt idx="7">
                  <c:v>519480.35</c:v>
                </c:pt>
                <c:pt idx="8">
                  <c:v>600120.4</c:v>
                </c:pt>
                <c:pt idx="9">
                  <c:v>680760.45000000007</c:v>
                </c:pt>
                <c:pt idx="10">
                  <c:v>761400.50000000012</c:v>
                </c:pt>
              </c:numCache>
            </c:numRef>
          </c:val>
          <c:smooth val="0"/>
          <c:extLst>
            <c:ext xmlns:c16="http://schemas.microsoft.com/office/drawing/2014/chart" uri="{C3380CC4-5D6E-409C-BE32-E72D297353CC}">
              <c16:uniqueId val="{00000000-0C6C-4742-81B6-AE26F7C03F08}"/>
            </c:ext>
          </c:extLst>
        </c:ser>
        <c:dLbls>
          <c:showLegendKey val="0"/>
          <c:showVal val="0"/>
          <c:showCatName val="0"/>
          <c:showSerName val="0"/>
          <c:showPercent val="0"/>
          <c:showBubbleSize val="0"/>
        </c:dLbls>
        <c:smooth val="0"/>
        <c:axId val="928755599"/>
        <c:axId val="1023047551"/>
      </c:lineChart>
      <c:catAx>
        <c:axId val="9287555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23047551"/>
        <c:crosses val="autoZero"/>
        <c:auto val="1"/>
        <c:lblAlgn val="ctr"/>
        <c:lblOffset val="50"/>
        <c:noMultiLvlLbl val="0"/>
      </c:catAx>
      <c:valAx>
        <c:axId val="102304755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2875559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738661320461436E-2"/>
          <c:y val="4.2223866958493284E-2"/>
          <c:w val="0.8861303667461442"/>
          <c:h val="0.8576917914892308"/>
        </c:manualLayout>
      </c:layout>
      <c:lineChart>
        <c:grouping val="standard"/>
        <c:varyColors val="0"/>
        <c:ser>
          <c:idx val="0"/>
          <c:order val="0"/>
          <c:tx>
            <c:strRef>
              <c:f>'ROI calc'!$M$47</c:f>
              <c:strCache>
                <c:ptCount val="1"/>
              </c:strCache>
            </c:strRef>
          </c:tx>
          <c:spPr>
            <a:ln w="28575" cap="rnd">
              <a:solidFill>
                <a:schemeClr val="accent1"/>
              </a:solidFill>
              <a:round/>
            </a:ln>
            <a:effectLst/>
          </c:spPr>
          <c:marker>
            <c:symbol val="none"/>
          </c:marker>
          <c:cat>
            <c:strRef>
              <c:f>'ROI calc'!$M$30:$W$30</c:f>
              <c:strCache>
                <c:ptCount val="11"/>
                <c:pt idx="0">
                  <c:v>Purchase</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f>'ROI calc'!$M$31:$W$31</c:f>
              <c:numCache>
                <c:formatCode>_-"$"* #,##0_-;\-"$"* #,##0_-;_-"$"* "-"??_-;_-@_-</c:formatCode>
                <c:ptCount val="11"/>
                <c:pt idx="0">
                  <c:v>-10000</c:v>
                </c:pt>
                <c:pt idx="1">
                  <c:v>48300</c:v>
                </c:pt>
                <c:pt idx="2">
                  <c:v>106600</c:v>
                </c:pt>
                <c:pt idx="3">
                  <c:v>164900</c:v>
                </c:pt>
                <c:pt idx="4">
                  <c:v>223200</c:v>
                </c:pt>
                <c:pt idx="5">
                  <c:v>281500</c:v>
                </c:pt>
                <c:pt idx="6">
                  <c:v>339800</c:v>
                </c:pt>
                <c:pt idx="7">
                  <c:v>398100</c:v>
                </c:pt>
                <c:pt idx="8">
                  <c:v>456400</c:v>
                </c:pt>
                <c:pt idx="9">
                  <c:v>514700</c:v>
                </c:pt>
                <c:pt idx="10">
                  <c:v>573000</c:v>
                </c:pt>
              </c:numCache>
            </c:numRef>
          </c:val>
          <c:smooth val="0"/>
          <c:extLst>
            <c:ext xmlns:c16="http://schemas.microsoft.com/office/drawing/2014/chart" uri="{C3380CC4-5D6E-409C-BE32-E72D297353CC}">
              <c16:uniqueId val="{00000000-DF82-4EE4-A502-AE71D36B9393}"/>
            </c:ext>
          </c:extLst>
        </c:ser>
        <c:dLbls>
          <c:showLegendKey val="0"/>
          <c:showVal val="0"/>
          <c:showCatName val="0"/>
          <c:showSerName val="0"/>
          <c:showPercent val="0"/>
          <c:showBubbleSize val="0"/>
        </c:dLbls>
        <c:smooth val="0"/>
        <c:axId val="928755599"/>
        <c:axId val="1023047551"/>
      </c:lineChart>
      <c:catAx>
        <c:axId val="9287555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23047551"/>
        <c:crosses val="autoZero"/>
        <c:auto val="1"/>
        <c:lblAlgn val="ctr"/>
        <c:lblOffset val="50"/>
        <c:noMultiLvlLbl val="0"/>
      </c:catAx>
      <c:valAx>
        <c:axId val="1023047551"/>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2875559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686618</xdr:colOff>
      <xdr:row>11</xdr:row>
      <xdr:rowOff>47082</xdr:rowOff>
    </xdr:from>
    <xdr:to>
      <xdr:col>22</xdr:col>
      <xdr:colOff>897256</xdr:colOff>
      <xdr:row>25</xdr:row>
      <xdr:rowOff>0</xdr:rowOff>
    </xdr:to>
    <xdr:graphicFrame macro="">
      <xdr:nvGraphicFramePr>
        <xdr:cNvPr id="4" name="Chart 3">
          <a:extLst>
            <a:ext uri="{FF2B5EF4-FFF2-40B4-BE49-F238E27FC236}">
              <a16:creationId xmlns:a16="http://schemas.microsoft.com/office/drawing/2014/main" id="{5B9EF4DD-8D2D-62C0-CC5B-123E7C5F2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391343</xdr:colOff>
      <xdr:row>32</xdr:row>
      <xdr:rowOff>48987</xdr:rowOff>
    </xdr:from>
    <xdr:to>
      <xdr:col>22</xdr:col>
      <xdr:colOff>864871</xdr:colOff>
      <xdr:row>47</xdr:row>
      <xdr:rowOff>0</xdr:rowOff>
    </xdr:to>
    <xdr:graphicFrame macro="">
      <xdr:nvGraphicFramePr>
        <xdr:cNvPr id="2" name="Chart 1">
          <a:extLst>
            <a:ext uri="{FF2B5EF4-FFF2-40B4-BE49-F238E27FC236}">
              <a16:creationId xmlns:a16="http://schemas.microsoft.com/office/drawing/2014/main" id="{399FC908-C4E4-4109-8ACD-CAEF48746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ECC-0AE3-4327-AD29-D33121B1226F}">
  <dimension ref="A1:Y65"/>
  <sheetViews>
    <sheetView tabSelected="1" zoomScale="70" zoomScaleNormal="70" workbookViewId="0">
      <selection activeCell="G49" sqref="G49"/>
    </sheetView>
  </sheetViews>
  <sheetFormatPr defaultRowHeight="14.4" x14ac:dyDescent="0.3"/>
  <cols>
    <col min="1" max="2" width="1.6640625" style="67" customWidth="1"/>
    <col min="3" max="3" width="72.44140625" style="67" customWidth="1"/>
    <col min="4" max="4" width="1.6640625" style="67" customWidth="1"/>
    <col min="5" max="5" width="33.33203125" style="67" customWidth="1"/>
    <col min="6" max="6" width="1.6640625" style="67" customWidth="1"/>
    <col min="7" max="7" width="114.109375" style="67" customWidth="1"/>
    <col min="8" max="9" width="1.6640625" style="67" customWidth="1"/>
    <col min="10" max="11" width="2.6640625" style="66" customWidth="1"/>
    <col min="12" max="12" width="5.6640625" style="67" customWidth="1"/>
    <col min="13" max="23" width="12.6640625" style="67" customWidth="1"/>
    <col min="24" max="24" width="5.6640625" style="67" customWidth="1"/>
    <col min="25" max="25" width="4.6640625" style="67" customWidth="1"/>
    <col min="26" max="16384" width="8.88671875" style="67"/>
  </cols>
  <sheetData>
    <row r="1" spans="1:25" ht="6" customHeight="1" x14ac:dyDescent="0.3">
      <c r="A1" s="65"/>
      <c r="B1" s="65"/>
      <c r="C1" s="65"/>
      <c r="D1" s="65"/>
      <c r="E1" s="65"/>
      <c r="F1" s="65"/>
      <c r="G1" s="65"/>
      <c r="H1" s="65"/>
      <c r="I1" s="65"/>
      <c r="L1" s="66"/>
      <c r="M1" s="66"/>
      <c r="N1" s="66"/>
      <c r="O1" s="66"/>
      <c r="P1" s="66"/>
      <c r="Q1" s="66"/>
      <c r="R1" s="66"/>
      <c r="S1" s="66"/>
      <c r="T1" s="66"/>
      <c r="U1" s="66"/>
      <c r="V1" s="66"/>
      <c r="W1" s="66"/>
      <c r="X1" s="66"/>
      <c r="Y1" s="66"/>
    </row>
    <row r="2" spans="1:25" ht="60" customHeight="1" x14ac:dyDescent="0.3">
      <c r="A2" s="65"/>
      <c r="B2" s="65"/>
      <c r="C2" s="68"/>
      <c r="D2" s="68"/>
      <c r="E2" s="68"/>
      <c r="F2" s="68"/>
      <c r="G2" s="69" t="e" vm="1">
        <v>#VALUE!</v>
      </c>
      <c r="H2" s="69"/>
      <c r="I2" s="65"/>
      <c r="L2" s="66"/>
      <c r="M2" s="66"/>
      <c r="N2" s="66"/>
      <c r="O2" s="66"/>
      <c r="P2" s="66"/>
      <c r="Q2" s="66"/>
      <c r="R2" s="66"/>
      <c r="S2" s="66"/>
      <c r="T2" s="66"/>
      <c r="U2" s="66"/>
      <c r="V2" s="66"/>
      <c r="W2" s="66"/>
      <c r="X2" s="66"/>
      <c r="Y2" s="66"/>
    </row>
    <row r="3" spans="1:25" s="77" customFormat="1" ht="45" customHeight="1" x14ac:dyDescent="0.3">
      <c r="A3" s="70"/>
      <c r="B3" s="70"/>
      <c r="C3" s="71" t="s">
        <v>39</v>
      </c>
      <c r="D3" s="71"/>
      <c r="E3" s="72"/>
      <c r="F3" s="73"/>
      <c r="G3" s="74"/>
      <c r="H3" s="74"/>
      <c r="I3" s="70"/>
      <c r="J3" s="75"/>
      <c r="K3" s="75"/>
      <c r="L3" s="75"/>
      <c r="M3" s="76"/>
      <c r="N3" s="75"/>
      <c r="O3" s="75"/>
      <c r="P3" s="75"/>
      <c r="Q3" s="75"/>
      <c r="R3" s="75"/>
      <c r="S3" s="75"/>
      <c r="T3" s="75"/>
      <c r="U3" s="75"/>
      <c r="V3" s="75"/>
      <c r="W3" s="75"/>
      <c r="X3" s="75"/>
      <c r="Y3" s="75"/>
    </row>
    <row r="4" spans="1:25" ht="80.400000000000006" customHeight="1" x14ac:dyDescent="0.45">
      <c r="A4" s="65"/>
      <c r="B4" s="65"/>
      <c r="C4" s="78" t="s">
        <v>58</v>
      </c>
      <c r="D4" s="78"/>
      <c r="E4" s="79"/>
      <c r="F4" s="79"/>
      <c r="G4" s="79"/>
      <c r="H4" s="80"/>
      <c r="I4" s="65"/>
      <c r="L4" s="66"/>
      <c r="M4" s="81"/>
      <c r="N4" s="66"/>
      <c r="O4" s="66"/>
      <c r="P4" s="66"/>
      <c r="Q4" s="66"/>
      <c r="R4" s="66"/>
      <c r="S4" s="66"/>
      <c r="T4" s="66"/>
      <c r="U4" s="66"/>
      <c r="V4" s="66"/>
      <c r="W4" s="66"/>
      <c r="X4" s="66"/>
      <c r="Y4" s="66"/>
    </row>
    <row r="5" spans="1:25" ht="15.9" customHeight="1" x14ac:dyDescent="0.45">
      <c r="A5" s="82"/>
      <c r="B5" s="82"/>
      <c r="C5" s="83"/>
      <c r="D5" s="83"/>
      <c r="E5" s="84"/>
      <c r="F5" s="84"/>
      <c r="G5" s="84"/>
      <c r="H5" s="84"/>
      <c r="I5" s="82"/>
      <c r="L5" s="66"/>
      <c r="M5" s="81"/>
      <c r="N5" s="66"/>
      <c r="O5" s="66"/>
      <c r="P5" s="66"/>
      <c r="Q5" s="66"/>
      <c r="R5" s="66"/>
      <c r="S5" s="66"/>
      <c r="T5" s="66"/>
      <c r="U5" s="66"/>
      <c r="V5" s="66"/>
      <c r="W5" s="66"/>
      <c r="X5" s="66"/>
      <c r="Y5" s="66"/>
    </row>
    <row r="6" spans="1:25" ht="15.9" customHeight="1" x14ac:dyDescent="0.45">
      <c r="A6" s="85"/>
      <c r="B6" s="85"/>
      <c r="C6" s="86"/>
      <c r="D6" s="86"/>
      <c r="E6" s="87"/>
      <c r="F6" s="87"/>
      <c r="G6" s="87"/>
      <c r="H6" s="87"/>
      <c r="I6" s="85"/>
      <c r="L6" s="66"/>
      <c r="M6" s="81"/>
      <c r="N6" s="66"/>
      <c r="O6" s="66"/>
      <c r="P6" s="66"/>
      <c r="Q6" s="66"/>
      <c r="R6" s="66"/>
      <c r="S6" s="66"/>
      <c r="T6" s="66"/>
      <c r="U6" s="66"/>
      <c r="V6" s="66"/>
      <c r="W6" s="66"/>
      <c r="X6" s="66"/>
      <c r="Y6" s="66"/>
    </row>
    <row r="7" spans="1:25" ht="32.1" customHeight="1" x14ac:dyDescent="0.4">
      <c r="A7" s="66"/>
      <c r="B7" s="66"/>
      <c r="C7" s="88" t="s">
        <v>41</v>
      </c>
      <c r="D7" s="88"/>
      <c r="E7" s="89"/>
      <c r="F7" s="90"/>
      <c r="G7" s="91" t="s">
        <v>17</v>
      </c>
      <c r="H7" s="92"/>
      <c r="I7" s="66"/>
      <c r="L7" s="93"/>
      <c r="M7" s="94" t="s">
        <v>55</v>
      </c>
      <c r="N7" s="93"/>
      <c r="O7" s="93"/>
      <c r="P7" s="93"/>
      <c r="Q7" s="93"/>
      <c r="R7" s="93"/>
      <c r="S7" s="93"/>
      <c r="T7" s="93"/>
      <c r="U7" s="93"/>
      <c r="V7" s="93"/>
      <c r="W7" s="93"/>
      <c r="X7" s="93"/>
      <c r="Y7" s="66"/>
    </row>
    <row r="8" spans="1:25" ht="6" customHeight="1" x14ac:dyDescent="0.45">
      <c r="A8" s="66"/>
      <c r="B8" s="95"/>
      <c r="C8" s="96"/>
      <c r="D8" s="96"/>
      <c r="E8" s="97"/>
      <c r="F8" s="97"/>
      <c r="G8" s="98"/>
      <c r="H8" s="98"/>
      <c r="I8" s="66"/>
      <c r="L8" s="99"/>
      <c r="M8" s="93"/>
      <c r="N8" s="93"/>
      <c r="O8" s="93"/>
      <c r="P8" s="93"/>
      <c r="Q8" s="93"/>
      <c r="R8" s="93"/>
      <c r="S8" s="93"/>
      <c r="T8" s="93"/>
      <c r="U8" s="93"/>
      <c r="V8" s="93"/>
      <c r="W8" s="93"/>
      <c r="X8" s="93"/>
      <c r="Y8" s="66"/>
    </row>
    <row r="9" spans="1:25" ht="32.1" customHeight="1" x14ac:dyDescent="0.3">
      <c r="A9" s="75"/>
      <c r="B9" s="100"/>
      <c r="C9" s="2" t="s">
        <v>22</v>
      </c>
      <c r="D9" s="2"/>
      <c r="E9" s="3"/>
      <c r="F9" s="3"/>
      <c r="G9" s="4"/>
      <c r="H9" s="101"/>
      <c r="I9" s="75"/>
      <c r="J9" s="75"/>
      <c r="K9" s="75"/>
      <c r="L9" s="102"/>
      <c r="M9" s="103" t="s">
        <v>13</v>
      </c>
      <c r="N9" s="103" t="s">
        <v>2</v>
      </c>
      <c r="O9" s="103" t="s">
        <v>3</v>
      </c>
      <c r="P9" s="103" t="s">
        <v>4</v>
      </c>
      <c r="Q9" s="103" t="s">
        <v>5</v>
      </c>
      <c r="R9" s="103" t="s">
        <v>6</v>
      </c>
      <c r="S9" s="103" t="s">
        <v>7</v>
      </c>
      <c r="T9" s="103" t="s">
        <v>8</v>
      </c>
      <c r="U9" s="103" t="s">
        <v>9</v>
      </c>
      <c r="V9" s="103" t="s">
        <v>10</v>
      </c>
      <c r="W9" s="104" t="s">
        <v>11</v>
      </c>
      <c r="X9" s="93"/>
      <c r="Y9" s="66"/>
    </row>
    <row r="10" spans="1:25" ht="31.8" customHeight="1" x14ac:dyDescent="0.3">
      <c r="A10" s="75"/>
      <c r="B10" s="105"/>
      <c r="C10" s="5" t="s">
        <v>76</v>
      </c>
      <c r="D10" s="5"/>
      <c r="E10" s="62">
        <v>20</v>
      </c>
      <c r="F10" s="6"/>
      <c r="G10" s="7" t="s">
        <v>27</v>
      </c>
      <c r="H10" s="106"/>
      <c r="I10" s="75"/>
      <c r="J10" s="75"/>
      <c r="K10" s="75"/>
      <c r="L10" s="107" t="s">
        <v>12</v>
      </c>
      <c r="M10" s="108">
        <f>-E50</f>
        <v>-45000</v>
      </c>
      <c r="N10" s="108">
        <f>M10+E51</f>
        <v>35640.050000000003</v>
      </c>
      <c r="O10" s="108">
        <f>N10+E51</f>
        <v>116280.1</v>
      </c>
      <c r="P10" s="108">
        <f>O10+E51</f>
        <v>196920.15000000002</v>
      </c>
      <c r="Q10" s="108">
        <f>P10+E51</f>
        <v>277560.2</v>
      </c>
      <c r="R10" s="108">
        <f>Q10+E51</f>
        <v>358200.25</v>
      </c>
      <c r="S10" s="108">
        <f>R10+E51</f>
        <v>438840.3</v>
      </c>
      <c r="T10" s="108">
        <f>S10+E51</f>
        <v>519480.35</v>
      </c>
      <c r="U10" s="108">
        <f>T10+E51</f>
        <v>600120.4</v>
      </c>
      <c r="V10" s="108">
        <f>U10+E51</f>
        <v>680760.45000000007</v>
      </c>
      <c r="W10" s="109">
        <f>V10+E51</f>
        <v>761400.50000000012</v>
      </c>
      <c r="X10" s="93"/>
      <c r="Y10" s="66"/>
    </row>
    <row r="11" spans="1:25" ht="24" customHeight="1" x14ac:dyDescent="0.3">
      <c r="A11" s="75"/>
      <c r="B11" s="110"/>
      <c r="C11" s="8" t="s">
        <v>37</v>
      </c>
      <c r="D11" s="8"/>
      <c r="E11" s="63">
        <v>2</v>
      </c>
      <c r="F11" s="9"/>
      <c r="G11" s="10" t="s">
        <v>36</v>
      </c>
      <c r="H11" s="111"/>
      <c r="I11" s="75"/>
      <c r="J11" s="75"/>
      <c r="K11" s="75"/>
      <c r="L11" s="93"/>
      <c r="M11" s="93"/>
      <c r="N11" s="93"/>
      <c r="O11" s="93"/>
      <c r="P11" s="93"/>
      <c r="Q11" s="93"/>
      <c r="R11" s="93"/>
      <c r="S11" s="93"/>
      <c r="T11" s="93"/>
      <c r="U11" s="93"/>
      <c r="V11" s="93"/>
      <c r="W11" s="93"/>
      <c r="X11" s="93"/>
      <c r="Y11" s="66"/>
    </row>
    <row r="12" spans="1:25" ht="24" customHeight="1" x14ac:dyDescent="0.3">
      <c r="A12" s="75"/>
      <c r="B12" s="100"/>
      <c r="C12" s="11" t="s">
        <v>21</v>
      </c>
      <c r="D12" s="11"/>
      <c r="E12" s="3"/>
      <c r="F12" s="3"/>
      <c r="G12" s="4"/>
      <c r="H12" s="4"/>
      <c r="I12" s="75"/>
      <c r="J12" s="75"/>
      <c r="K12" s="75"/>
      <c r="L12" s="93"/>
      <c r="M12" s="93"/>
      <c r="N12" s="93"/>
      <c r="O12" s="93"/>
      <c r="P12" s="93"/>
      <c r="Q12" s="93"/>
      <c r="R12" s="93"/>
      <c r="S12" s="93"/>
      <c r="T12" s="93"/>
      <c r="U12" s="93"/>
      <c r="V12" s="93"/>
      <c r="W12" s="93"/>
      <c r="X12" s="93"/>
      <c r="Y12" s="66"/>
    </row>
    <row r="13" spans="1:25" ht="24" customHeight="1" x14ac:dyDescent="0.3">
      <c r="A13" s="75"/>
      <c r="B13" s="105"/>
      <c r="C13" s="5" t="s">
        <v>75</v>
      </c>
      <c r="D13" s="5"/>
      <c r="E13" s="1">
        <f>E14/2080</f>
        <v>36.057692307692307</v>
      </c>
      <c r="F13" s="6"/>
      <c r="G13" s="7" t="s">
        <v>69</v>
      </c>
      <c r="H13" s="7"/>
      <c r="I13" s="75"/>
      <c r="J13" s="75"/>
      <c r="K13" s="75"/>
      <c r="L13" s="93"/>
      <c r="M13" s="93"/>
      <c r="N13" s="93"/>
      <c r="O13" s="93"/>
      <c r="P13" s="93"/>
      <c r="Q13" s="93"/>
      <c r="R13" s="93"/>
      <c r="S13" s="93"/>
      <c r="T13" s="93"/>
      <c r="U13" s="93"/>
      <c r="V13" s="93"/>
      <c r="W13" s="93"/>
      <c r="X13" s="93"/>
      <c r="Y13" s="66"/>
    </row>
    <row r="14" spans="1:25" s="66" customFormat="1" ht="29.4" customHeight="1" x14ac:dyDescent="0.3">
      <c r="A14" s="75"/>
      <c r="B14" s="112"/>
      <c r="C14" s="12" t="s">
        <v>53</v>
      </c>
      <c r="D14" s="12"/>
      <c r="E14" s="64">
        <v>75000</v>
      </c>
      <c r="F14" s="13"/>
      <c r="G14" s="14" t="s">
        <v>54</v>
      </c>
      <c r="H14" s="14"/>
      <c r="I14" s="75"/>
      <c r="J14" s="75"/>
      <c r="K14" s="75"/>
      <c r="L14" s="93"/>
      <c r="M14" s="93"/>
      <c r="N14" s="93"/>
      <c r="O14" s="93"/>
      <c r="P14" s="93"/>
      <c r="Q14" s="93"/>
      <c r="R14" s="93"/>
      <c r="S14" s="93"/>
      <c r="T14" s="93"/>
      <c r="U14" s="93"/>
      <c r="V14" s="93"/>
      <c r="W14" s="93"/>
      <c r="X14" s="93"/>
    </row>
    <row r="15" spans="1:25" ht="32.1" customHeight="1" x14ac:dyDescent="0.3">
      <c r="A15" s="75"/>
      <c r="B15" s="112"/>
      <c r="C15" s="12" t="s">
        <v>19</v>
      </c>
      <c r="D15" s="12"/>
      <c r="E15" s="50">
        <f>E14/E11</f>
        <v>37500</v>
      </c>
      <c r="F15" s="13"/>
      <c r="G15" s="14"/>
      <c r="H15" s="14"/>
      <c r="I15" s="75"/>
      <c r="J15" s="75"/>
      <c r="K15" s="75"/>
      <c r="L15" s="93"/>
      <c r="M15" s="93"/>
      <c r="N15" s="93"/>
      <c r="O15" s="93"/>
      <c r="P15" s="93"/>
      <c r="Q15" s="93"/>
      <c r="R15" s="93"/>
      <c r="S15" s="93"/>
      <c r="T15" s="93"/>
      <c r="U15" s="93"/>
      <c r="V15" s="93"/>
      <c r="W15" s="93"/>
      <c r="X15" s="93"/>
      <c r="Y15" s="66"/>
    </row>
    <row r="16" spans="1:25" ht="24" customHeight="1" x14ac:dyDescent="0.3">
      <c r="A16" s="75"/>
      <c r="B16" s="110"/>
      <c r="C16" s="8" t="s">
        <v>0</v>
      </c>
      <c r="D16" s="8"/>
      <c r="E16" s="63">
        <v>260</v>
      </c>
      <c r="F16" s="9"/>
      <c r="G16" s="10" t="s">
        <v>26</v>
      </c>
      <c r="H16" s="111"/>
      <c r="I16" s="75"/>
      <c r="J16" s="75"/>
      <c r="K16" s="75"/>
      <c r="L16" s="93"/>
      <c r="M16" s="93"/>
      <c r="N16" s="93"/>
      <c r="O16" s="93"/>
      <c r="P16" s="93"/>
      <c r="Q16" s="93"/>
      <c r="R16" s="93"/>
      <c r="S16" s="93"/>
      <c r="T16" s="93"/>
      <c r="U16" s="93"/>
      <c r="V16" s="93"/>
      <c r="W16" s="93"/>
      <c r="X16" s="93"/>
      <c r="Y16" s="66"/>
    </row>
    <row r="17" spans="1:25" ht="6" customHeight="1" x14ac:dyDescent="0.3">
      <c r="A17" s="75"/>
      <c r="B17" s="75"/>
      <c r="C17" s="15"/>
      <c r="D17" s="15"/>
      <c r="E17" s="16"/>
      <c r="F17" s="16"/>
      <c r="G17" s="17"/>
      <c r="H17" s="113"/>
      <c r="I17" s="75"/>
      <c r="J17" s="75"/>
      <c r="K17" s="75"/>
      <c r="L17" s="93"/>
      <c r="M17" s="93"/>
      <c r="N17" s="93"/>
      <c r="O17" s="93"/>
      <c r="P17" s="93"/>
      <c r="Q17" s="93"/>
      <c r="R17" s="93"/>
      <c r="S17" s="93"/>
      <c r="T17" s="93"/>
      <c r="U17" s="93"/>
      <c r="V17" s="93"/>
      <c r="W17" s="93"/>
      <c r="X17" s="93"/>
      <c r="Y17" s="66"/>
    </row>
    <row r="18" spans="1:25" s="77" customFormat="1" ht="32.1" customHeight="1" x14ac:dyDescent="0.3">
      <c r="A18" s="75"/>
      <c r="B18" s="100"/>
      <c r="C18" s="11" t="s">
        <v>33</v>
      </c>
      <c r="D18" s="11"/>
      <c r="E18" s="51">
        <f>E19*E13*E16</f>
        <v>4687.5</v>
      </c>
      <c r="F18" s="18"/>
      <c r="G18" s="4"/>
      <c r="H18" s="101"/>
      <c r="I18" s="75"/>
      <c r="J18" s="75"/>
      <c r="K18" s="75"/>
      <c r="L18" s="114"/>
      <c r="M18" s="114"/>
      <c r="N18" s="114"/>
      <c r="O18" s="114"/>
      <c r="P18" s="114"/>
      <c r="Q18" s="114"/>
      <c r="R18" s="114"/>
      <c r="S18" s="114"/>
      <c r="T18" s="114"/>
      <c r="U18" s="114"/>
      <c r="V18" s="114"/>
      <c r="W18" s="114"/>
      <c r="X18" s="114"/>
      <c r="Y18" s="75"/>
    </row>
    <row r="19" spans="1:25" s="77" customFormat="1" ht="24" customHeight="1" x14ac:dyDescent="0.3">
      <c r="A19" s="75"/>
      <c r="B19" s="75"/>
      <c r="C19" s="19" t="s">
        <v>74</v>
      </c>
      <c r="D19" s="19"/>
      <c r="E19" s="124">
        <v>0.5</v>
      </c>
      <c r="F19" s="20"/>
      <c r="G19" s="17" t="s">
        <v>18</v>
      </c>
      <c r="H19" s="113"/>
      <c r="I19" s="75"/>
      <c r="J19" s="75"/>
      <c r="K19" s="75"/>
      <c r="L19" s="114"/>
      <c r="M19" s="114"/>
      <c r="N19" s="114"/>
      <c r="O19" s="114"/>
      <c r="P19" s="114"/>
      <c r="Q19" s="114"/>
      <c r="R19" s="114"/>
      <c r="S19" s="114"/>
      <c r="T19" s="114"/>
      <c r="U19" s="114"/>
      <c r="V19" s="114"/>
      <c r="W19" s="114"/>
      <c r="X19" s="114"/>
      <c r="Y19" s="75"/>
    </row>
    <row r="20" spans="1:25" s="77" customFormat="1" ht="6" customHeight="1" x14ac:dyDescent="0.3">
      <c r="A20" s="75"/>
      <c r="B20" s="75"/>
      <c r="C20" s="19"/>
      <c r="D20" s="19"/>
      <c r="E20" s="20"/>
      <c r="F20" s="20"/>
      <c r="G20" s="17"/>
      <c r="H20" s="113"/>
      <c r="I20" s="75"/>
      <c r="J20" s="75"/>
      <c r="K20" s="75"/>
      <c r="L20" s="114"/>
      <c r="M20" s="114"/>
      <c r="N20" s="114"/>
      <c r="O20" s="114"/>
      <c r="P20" s="114"/>
      <c r="Q20" s="114"/>
      <c r="R20" s="114"/>
      <c r="S20" s="114"/>
      <c r="T20" s="114"/>
      <c r="U20" s="114"/>
      <c r="V20" s="114"/>
      <c r="W20" s="114"/>
      <c r="X20" s="114"/>
      <c r="Y20" s="75"/>
    </row>
    <row r="21" spans="1:25" ht="32.1" customHeight="1" x14ac:dyDescent="0.3">
      <c r="A21" s="75"/>
      <c r="B21" s="100"/>
      <c r="C21" s="11" t="s">
        <v>63</v>
      </c>
      <c r="D21" s="11"/>
      <c r="E21" s="51">
        <f>((E22*E13)/E11)*E16</f>
        <v>4687.5</v>
      </c>
      <c r="F21" s="21"/>
      <c r="G21" s="4"/>
      <c r="H21" s="101"/>
      <c r="I21" s="75"/>
      <c r="J21" s="75"/>
      <c r="K21" s="75"/>
      <c r="L21" s="93"/>
      <c r="M21" s="93"/>
      <c r="N21" s="93"/>
      <c r="O21" s="93"/>
      <c r="P21" s="93"/>
      <c r="Q21" s="93"/>
      <c r="R21" s="93"/>
      <c r="S21" s="93"/>
      <c r="T21" s="93"/>
      <c r="U21" s="93"/>
      <c r="V21" s="93"/>
      <c r="W21" s="93"/>
      <c r="X21" s="93"/>
      <c r="Y21" s="66"/>
    </row>
    <row r="22" spans="1:25" ht="30" x14ac:dyDescent="0.3">
      <c r="A22" s="75"/>
      <c r="B22" s="75"/>
      <c r="C22" s="19" t="s">
        <v>73</v>
      </c>
      <c r="D22" s="19"/>
      <c r="E22" s="125">
        <v>1</v>
      </c>
      <c r="F22" s="22"/>
      <c r="G22" s="23" t="s">
        <v>24</v>
      </c>
      <c r="H22" s="115"/>
      <c r="I22" s="75"/>
      <c r="J22" s="75"/>
      <c r="K22" s="75"/>
      <c r="L22" s="93"/>
      <c r="M22" s="93"/>
      <c r="N22" s="93"/>
      <c r="O22" s="93"/>
      <c r="P22" s="93"/>
      <c r="Q22" s="93"/>
      <c r="R22" s="93"/>
      <c r="S22" s="93"/>
      <c r="T22" s="93"/>
      <c r="U22" s="93"/>
      <c r="V22" s="93"/>
      <c r="W22" s="93"/>
      <c r="X22" s="93"/>
      <c r="Y22" s="66"/>
    </row>
    <row r="23" spans="1:25" ht="6" customHeight="1" x14ac:dyDescent="0.3">
      <c r="A23" s="75"/>
      <c r="B23" s="75"/>
      <c r="C23" s="19"/>
      <c r="D23" s="19"/>
      <c r="E23" s="22"/>
      <c r="F23" s="22"/>
      <c r="G23" s="23"/>
      <c r="H23" s="115"/>
      <c r="I23" s="75"/>
      <c r="J23" s="75"/>
      <c r="K23" s="75"/>
      <c r="L23" s="93"/>
      <c r="M23" s="93"/>
      <c r="N23" s="93"/>
      <c r="O23" s="93"/>
      <c r="P23" s="93"/>
      <c r="Q23" s="93"/>
      <c r="R23" s="93"/>
      <c r="S23" s="93"/>
      <c r="T23" s="93"/>
      <c r="U23" s="93"/>
      <c r="V23" s="93"/>
      <c r="W23" s="93"/>
      <c r="X23" s="93"/>
      <c r="Y23" s="66"/>
    </row>
    <row r="24" spans="1:25" ht="32.1" customHeight="1" x14ac:dyDescent="0.3">
      <c r="A24" s="75"/>
      <c r="B24" s="100"/>
      <c r="C24" s="11" t="s">
        <v>64</v>
      </c>
      <c r="D24" s="11"/>
      <c r="E24" s="51">
        <f>((E25*E13*E16)+(E10*E16))/E11</f>
        <v>7287.5</v>
      </c>
      <c r="F24" s="21"/>
      <c r="G24" s="4"/>
      <c r="H24" s="101"/>
      <c r="I24" s="75"/>
      <c r="J24" s="75"/>
      <c r="K24" s="75"/>
      <c r="L24" s="93"/>
      <c r="M24" s="93"/>
      <c r="N24" s="93"/>
      <c r="O24" s="93"/>
      <c r="P24" s="93"/>
      <c r="Q24" s="93"/>
      <c r="R24" s="93"/>
      <c r="S24" s="93"/>
      <c r="T24" s="93"/>
      <c r="U24" s="93"/>
      <c r="V24" s="93"/>
      <c r="W24" s="93"/>
      <c r="X24" s="93"/>
      <c r="Y24" s="66"/>
    </row>
    <row r="25" spans="1:25" ht="43.8" customHeight="1" x14ac:dyDescent="0.3">
      <c r="A25" s="75"/>
      <c r="B25" s="75"/>
      <c r="C25" s="24" t="s">
        <v>72</v>
      </c>
      <c r="D25" s="24"/>
      <c r="E25" s="126">
        <v>1</v>
      </c>
      <c r="F25" s="16"/>
      <c r="G25" s="25" t="s">
        <v>25</v>
      </c>
      <c r="H25" s="116"/>
      <c r="I25" s="117"/>
      <c r="J25" s="117"/>
      <c r="K25" s="117"/>
      <c r="L25" s="93"/>
      <c r="M25" s="93"/>
      <c r="N25" s="93"/>
      <c r="O25" s="93"/>
      <c r="P25" s="93"/>
      <c r="Q25" s="93"/>
      <c r="R25" s="93"/>
      <c r="S25" s="93"/>
      <c r="T25" s="93"/>
      <c r="U25" s="93"/>
      <c r="V25" s="93"/>
      <c r="W25" s="93"/>
      <c r="X25" s="93"/>
      <c r="Y25" s="66"/>
    </row>
    <row r="26" spans="1:25" ht="41.4" hidden="1" customHeight="1" x14ac:dyDescent="0.3">
      <c r="A26" s="75"/>
      <c r="B26" s="75"/>
      <c r="C26" s="15"/>
      <c r="D26" s="15"/>
      <c r="E26" s="16"/>
      <c r="F26" s="16"/>
      <c r="G26" s="17"/>
      <c r="H26" s="113"/>
      <c r="I26" s="75"/>
      <c r="J26" s="75"/>
      <c r="K26" s="75"/>
      <c r="L26" s="93"/>
      <c r="M26" s="93"/>
      <c r="N26" s="93"/>
      <c r="O26" s="93"/>
      <c r="P26" s="93"/>
      <c r="Q26" s="93"/>
      <c r="R26" s="93"/>
      <c r="S26" s="93"/>
      <c r="T26" s="93"/>
      <c r="U26" s="93"/>
      <c r="V26" s="93"/>
      <c r="W26" s="93"/>
      <c r="X26" s="93"/>
      <c r="Y26" s="66"/>
    </row>
    <row r="27" spans="1:25" ht="32.1" customHeight="1" x14ac:dyDescent="0.3">
      <c r="A27" s="75"/>
      <c r="B27" s="100"/>
      <c r="C27" s="11" t="s">
        <v>65</v>
      </c>
      <c r="D27" s="11"/>
      <c r="E27" s="52">
        <f>(E35*(E28*E29))+(E35*E30)+(E35*E31)+(E33*E32*E16)</f>
        <v>28017.599999999999</v>
      </c>
      <c r="F27" s="26"/>
      <c r="G27" s="4"/>
      <c r="H27" s="101"/>
      <c r="I27" s="75"/>
      <c r="J27" s="75"/>
      <c r="K27" s="75"/>
      <c r="W27" s="66"/>
      <c r="X27" s="66"/>
      <c r="Y27" s="66"/>
    </row>
    <row r="28" spans="1:25" ht="24" customHeight="1" x14ac:dyDescent="0.4">
      <c r="A28" s="75"/>
      <c r="B28" s="105"/>
      <c r="C28" s="5" t="s">
        <v>23</v>
      </c>
      <c r="D28" s="5"/>
      <c r="E28" s="127">
        <v>2</v>
      </c>
      <c r="F28" s="27"/>
      <c r="G28" s="7"/>
      <c r="H28" s="106"/>
      <c r="I28" s="75"/>
      <c r="J28" s="75"/>
      <c r="K28" s="75"/>
      <c r="L28" s="93"/>
      <c r="M28" s="94" t="s">
        <v>68</v>
      </c>
      <c r="N28" s="93"/>
      <c r="O28" s="93"/>
      <c r="P28" s="93"/>
      <c r="Q28" s="93"/>
      <c r="R28" s="93"/>
      <c r="S28" s="93"/>
      <c r="T28" s="93"/>
      <c r="U28" s="93"/>
      <c r="V28" s="93"/>
      <c r="W28" s="93"/>
      <c r="X28" s="93"/>
      <c r="Y28" s="66"/>
    </row>
    <row r="29" spans="1:25" ht="24" customHeight="1" x14ac:dyDescent="0.45">
      <c r="A29" s="75"/>
      <c r="B29" s="112"/>
      <c r="C29" s="12" t="s">
        <v>15</v>
      </c>
      <c r="D29" s="12"/>
      <c r="E29" s="128">
        <v>2.5000000000000001E-3</v>
      </c>
      <c r="F29" s="28"/>
      <c r="G29" s="14"/>
      <c r="H29" s="48"/>
      <c r="I29" s="75"/>
      <c r="J29" s="75"/>
      <c r="K29" s="75"/>
      <c r="L29" s="99"/>
      <c r="M29" s="93"/>
      <c r="N29" s="93"/>
      <c r="O29" s="93"/>
      <c r="P29" s="93"/>
      <c r="Q29" s="93"/>
      <c r="R29" s="93"/>
      <c r="S29" s="93"/>
      <c r="T29" s="93"/>
      <c r="U29" s="93"/>
      <c r="V29" s="93"/>
      <c r="W29" s="93"/>
      <c r="X29" s="93"/>
      <c r="Y29" s="66"/>
    </row>
    <row r="30" spans="1:25" ht="24" customHeight="1" x14ac:dyDescent="0.3">
      <c r="A30" s="75"/>
      <c r="B30" s="112"/>
      <c r="C30" s="12" t="s">
        <v>28</v>
      </c>
      <c r="D30" s="12"/>
      <c r="E30" s="129">
        <v>0.25</v>
      </c>
      <c r="F30" s="29"/>
      <c r="G30" s="14" t="s">
        <v>30</v>
      </c>
      <c r="H30" s="48"/>
      <c r="I30" s="75"/>
      <c r="J30" s="75"/>
      <c r="K30" s="75"/>
      <c r="L30" s="102"/>
      <c r="M30" s="103" t="s">
        <v>13</v>
      </c>
      <c r="N30" s="103" t="s">
        <v>2</v>
      </c>
      <c r="O30" s="103" t="s">
        <v>3</v>
      </c>
      <c r="P30" s="103" t="s">
        <v>4</v>
      </c>
      <c r="Q30" s="103" t="s">
        <v>5</v>
      </c>
      <c r="R30" s="103" t="s">
        <v>6</v>
      </c>
      <c r="S30" s="103" t="s">
        <v>7</v>
      </c>
      <c r="T30" s="103" t="s">
        <v>8</v>
      </c>
      <c r="U30" s="103" t="s">
        <v>9</v>
      </c>
      <c r="V30" s="103" t="s">
        <v>10</v>
      </c>
      <c r="W30" s="104" t="s">
        <v>11</v>
      </c>
      <c r="X30" s="93"/>
      <c r="Y30" s="66"/>
    </row>
    <row r="31" spans="1:25" ht="24" customHeight="1" x14ac:dyDescent="0.3">
      <c r="A31" s="75"/>
      <c r="B31" s="112"/>
      <c r="C31" s="12" t="s">
        <v>29</v>
      </c>
      <c r="D31" s="12"/>
      <c r="E31" s="130"/>
      <c r="F31" s="30"/>
      <c r="G31" s="14" t="s">
        <v>30</v>
      </c>
      <c r="H31" s="48"/>
      <c r="I31" s="75"/>
      <c r="J31" s="75"/>
      <c r="K31" s="75"/>
      <c r="L31" s="107" t="s">
        <v>12</v>
      </c>
      <c r="M31" s="108">
        <f>-E47</f>
        <v>-10000</v>
      </c>
      <c r="N31" s="108">
        <f>(IF($E$41=1,M31+0,M31+$E$48))</f>
        <v>48300</v>
      </c>
      <c r="O31" s="108">
        <f t="shared" ref="O31:W31" si="0">(IF($E$41=1,N31+0,N31+$E$48))</f>
        <v>106600</v>
      </c>
      <c r="P31" s="108">
        <f t="shared" si="0"/>
        <v>164900</v>
      </c>
      <c r="Q31" s="108">
        <f t="shared" si="0"/>
        <v>223200</v>
      </c>
      <c r="R31" s="108">
        <f t="shared" si="0"/>
        <v>281500</v>
      </c>
      <c r="S31" s="108">
        <f t="shared" si="0"/>
        <v>339800</v>
      </c>
      <c r="T31" s="108">
        <f t="shared" si="0"/>
        <v>398100</v>
      </c>
      <c r="U31" s="108">
        <f t="shared" si="0"/>
        <v>456400</v>
      </c>
      <c r="V31" s="108">
        <f t="shared" si="0"/>
        <v>514700</v>
      </c>
      <c r="W31" s="108">
        <f t="shared" si="0"/>
        <v>573000</v>
      </c>
      <c r="X31" s="108"/>
      <c r="Y31" s="66"/>
    </row>
    <row r="32" spans="1:25" ht="24" customHeight="1" x14ac:dyDescent="0.3">
      <c r="A32" s="75"/>
      <c r="B32" s="112"/>
      <c r="C32" s="12" t="s">
        <v>14</v>
      </c>
      <c r="D32" s="12"/>
      <c r="E32" s="131">
        <v>2</v>
      </c>
      <c r="F32" s="31"/>
      <c r="G32" s="14"/>
      <c r="H32" s="48"/>
      <c r="I32" s="75"/>
      <c r="J32" s="75"/>
      <c r="K32" s="75"/>
      <c r="L32" s="93"/>
      <c r="M32" s="93"/>
      <c r="N32" s="93"/>
      <c r="O32" s="93"/>
      <c r="P32" s="93"/>
      <c r="Q32" s="93"/>
      <c r="R32" s="93"/>
      <c r="S32" s="93"/>
      <c r="T32" s="93"/>
      <c r="U32" s="93"/>
      <c r="V32" s="93"/>
      <c r="W32" s="93"/>
      <c r="X32" s="93"/>
      <c r="Y32" s="66"/>
    </row>
    <row r="33" spans="1:25" ht="24" customHeight="1" x14ac:dyDescent="0.3">
      <c r="A33" s="75"/>
      <c r="B33" s="110"/>
      <c r="C33" s="8" t="s">
        <v>40</v>
      </c>
      <c r="D33" s="8"/>
      <c r="E33" s="132">
        <v>0.33</v>
      </c>
      <c r="F33" s="32"/>
      <c r="G33" s="10"/>
      <c r="H33" s="111"/>
      <c r="I33" s="75"/>
      <c r="J33" s="75"/>
      <c r="K33" s="75"/>
      <c r="L33" s="93"/>
      <c r="M33" s="93"/>
      <c r="N33" s="93"/>
      <c r="O33" s="93"/>
      <c r="P33" s="93"/>
      <c r="Q33" s="93"/>
      <c r="R33" s="93"/>
      <c r="S33" s="93"/>
      <c r="T33" s="93"/>
      <c r="U33" s="93"/>
      <c r="V33" s="93"/>
      <c r="W33" s="93"/>
      <c r="X33" s="93"/>
      <c r="Y33" s="66"/>
    </row>
    <row r="34" spans="1:25" ht="6" customHeight="1" x14ac:dyDescent="0.3">
      <c r="A34" s="75"/>
      <c r="B34" s="75"/>
      <c r="C34" s="15"/>
      <c r="D34" s="15"/>
      <c r="E34" s="33"/>
      <c r="F34" s="33"/>
      <c r="G34" s="17"/>
      <c r="H34" s="113"/>
      <c r="I34" s="75"/>
      <c r="J34" s="75"/>
      <c r="K34" s="75"/>
      <c r="L34" s="93"/>
      <c r="M34" s="93"/>
      <c r="N34" s="93"/>
      <c r="O34" s="93"/>
      <c r="P34" s="93"/>
      <c r="Q34" s="93"/>
      <c r="R34" s="93"/>
      <c r="S34" s="93"/>
      <c r="T34" s="93"/>
      <c r="U34" s="93"/>
      <c r="V34" s="93"/>
      <c r="W34" s="93"/>
      <c r="X34" s="93"/>
      <c r="Y34" s="66"/>
    </row>
    <row r="35" spans="1:25" ht="32.1" customHeight="1" x14ac:dyDescent="0.3">
      <c r="A35" s="75"/>
      <c r="B35" s="100"/>
      <c r="C35" s="34" t="s">
        <v>62</v>
      </c>
      <c r="D35" s="34"/>
      <c r="E35" s="53">
        <f>(E36*E37+E36*E39)*E11*E16</f>
        <v>109200</v>
      </c>
      <c r="F35" s="35"/>
      <c r="G35" s="4"/>
      <c r="H35" s="101"/>
      <c r="I35" s="75"/>
      <c r="J35" s="75"/>
      <c r="K35" s="75"/>
      <c r="L35" s="93"/>
      <c r="M35" s="93"/>
      <c r="N35" s="93"/>
      <c r="O35" s="93"/>
      <c r="P35" s="93"/>
      <c r="Q35" s="93"/>
      <c r="R35" s="93"/>
      <c r="S35" s="93"/>
      <c r="T35" s="93"/>
      <c r="U35" s="93"/>
      <c r="V35" s="93"/>
      <c r="W35" s="93"/>
      <c r="X35" s="93"/>
      <c r="Y35" s="66"/>
    </row>
    <row r="36" spans="1:25" ht="24" customHeight="1" x14ac:dyDescent="0.3">
      <c r="A36" s="75"/>
      <c r="B36" s="75"/>
      <c r="C36" s="15" t="s">
        <v>1</v>
      </c>
      <c r="D36" s="15"/>
      <c r="E36" s="133">
        <v>200</v>
      </c>
      <c r="F36" s="36"/>
      <c r="G36" s="17"/>
      <c r="H36" s="113"/>
      <c r="I36" s="75"/>
      <c r="J36" s="75"/>
      <c r="K36" s="75"/>
      <c r="L36" s="93"/>
      <c r="M36" s="93"/>
      <c r="N36" s="93"/>
      <c r="O36" s="93"/>
      <c r="P36" s="93"/>
      <c r="Q36" s="93"/>
      <c r="R36" s="93"/>
      <c r="S36" s="93"/>
      <c r="T36" s="93"/>
      <c r="U36" s="93"/>
      <c r="V36" s="93"/>
      <c r="W36" s="93"/>
      <c r="X36" s="93"/>
      <c r="Y36" s="66"/>
    </row>
    <row r="37" spans="1:25" ht="24" customHeight="1" x14ac:dyDescent="0.3">
      <c r="A37" s="75"/>
      <c r="B37" s="75"/>
      <c r="C37" s="8" t="s">
        <v>31</v>
      </c>
      <c r="D37" s="8"/>
      <c r="E37" s="134">
        <v>1</v>
      </c>
      <c r="F37" s="37"/>
      <c r="G37" s="10" t="s">
        <v>32</v>
      </c>
      <c r="H37" s="113"/>
      <c r="I37" s="75"/>
      <c r="J37" s="75"/>
      <c r="K37" s="75"/>
      <c r="L37" s="93"/>
      <c r="M37" s="93"/>
      <c r="N37" s="93"/>
      <c r="O37" s="93"/>
      <c r="P37" s="93"/>
      <c r="Q37" s="93"/>
      <c r="R37" s="93"/>
      <c r="S37" s="93"/>
      <c r="T37" s="93"/>
      <c r="U37" s="93"/>
      <c r="V37" s="93"/>
      <c r="W37" s="93"/>
      <c r="X37" s="93"/>
      <c r="Y37" s="66"/>
    </row>
    <row r="38" spans="1:25" ht="32.1" customHeight="1" x14ac:dyDescent="0.3">
      <c r="A38" s="75"/>
      <c r="B38" s="100"/>
      <c r="C38" s="34" t="s">
        <v>34</v>
      </c>
      <c r="D38" s="34"/>
      <c r="E38" s="54">
        <f>(E18+E21+E24+E27)/E11</f>
        <v>22340.05</v>
      </c>
      <c r="F38" s="35"/>
      <c r="G38" s="4" t="s">
        <v>35</v>
      </c>
      <c r="H38" s="101"/>
      <c r="I38" s="75"/>
      <c r="J38" s="75"/>
      <c r="K38" s="75"/>
      <c r="L38" s="93"/>
      <c r="M38" s="93"/>
      <c r="N38" s="93"/>
      <c r="O38" s="93"/>
      <c r="P38" s="93"/>
      <c r="Q38" s="93"/>
      <c r="R38" s="93"/>
      <c r="S38" s="93"/>
      <c r="T38" s="93"/>
      <c r="U38" s="93"/>
      <c r="V38" s="93"/>
      <c r="W38" s="93"/>
      <c r="X38" s="93"/>
      <c r="Y38" s="66"/>
    </row>
    <row r="39" spans="1:25" ht="24" customHeight="1" x14ac:dyDescent="0.3">
      <c r="A39" s="75"/>
      <c r="B39" s="105"/>
      <c r="C39" s="5" t="s">
        <v>16</v>
      </c>
      <c r="D39" s="5"/>
      <c r="E39" s="135">
        <v>0.05</v>
      </c>
      <c r="F39" s="38"/>
      <c r="G39" s="7" t="s">
        <v>44</v>
      </c>
      <c r="H39" s="106"/>
      <c r="I39" s="75"/>
      <c r="J39" s="75"/>
      <c r="K39" s="75"/>
      <c r="L39" s="93"/>
      <c r="M39" s="93"/>
      <c r="N39" s="93"/>
      <c r="O39" s="93"/>
      <c r="P39" s="93"/>
      <c r="Q39" s="93"/>
      <c r="R39" s="93"/>
      <c r="S39" s="93"/>
      <c r="T39" s="93"/>
      <c r="U39" s="93"/>
      <c r="V39" s="93"/>
      <c r="W39" s="93"/>
      <c r="X39" s="93"/>
      <c r="Y39" s="66"/>
    </row>
    <row r="40" spans="1:25" ht="24" customHeight="1" x14ac:dyDescent="0.3">
      <c r="A40" s="75"/>
      <c r="B40" s="112"/>
      <c r="C40" s="12" t="s">
        <v>48</v>
      </c>
      <c r="D40" s="12"/>
      <c r="E40" s="136">
        <v>2</v>
      </c>
      <c r="F40" s="39"/>
      <c r="G40" s="14" t="s">
        <v>43</v>
      </c>
      <c r="H40" s="48"/>
      <c r="I40" s="75"/>
      <c r="J40" s="75"/>
      <c r="K40" s="75"/>
      <c r="L40" s="114"/>
      <c r="M40" s="114"/>
      <c r="N40" s="114"/>
      <c r="O40" s="114"/>
      <c r="P40" s="114"/>
      <c r="Q40" s="114"/>
      <c r="R40" s="114"/>
      <c r="S40" s="114"/>
      <c r="T40" s="114"/>
      <c r="U40" s="114"/>
      <c r="V40" s="114"/>
      <c r="W40" s="114"/>
      <c r="X40" s="114"/>
      <c r="Y40" s="66"/>
    </row>
    <row r="41" spans="1:25" ht="24" customHeight="1" x14ac:dyDescent="0.3">
      <c r="A41" s="75"/>
      <c r="B41" s="112"/>
      <c r="C41" s="12" t="s">
        <v>42</v>
      </c>
      <c r="D41" s="12"/>
      <c r="E41" s="136">
        <v>0</v>
      </c>
      <c r="F41" s="39"/>
      <c r="G41" s="14" t="s">
        <v>45</v>
      </c>
      <c r="H41" s="48"/>
      <c r="I41" s="75"/>
      <c r="J41" s="75"/>
      <c r="K41" s="75"/>
      <c r="L41" s="114"/>
      <c r="M41" s="114"/>
      <c r="N41" s="114"/>
      <c r="O41" s="114"/>
      <c r="P41" s="114"/>
      <c r="Q41" s="114"/>
      <c r="R41" s="114"/>
      <c r="S41" s="114"/>
      <c r="T41" s="114"/>
      <c r="U41" s="114"/>
      <c r="V41" s="114"/>
      <c r="W41" s="114"/>
      <c r="X41" s="114"/>
      <c r="Y41" s="66"/>
    </row>
    <row r="42" spans="1:25" ht="24" customHeight="1" x14ac:dyDescent="0.3">
      <c r="A42" s="75"/>
      <c r="B42" s="112"/>
      <c r="C42" s="40" t="s">
        <v>20</v>
      </c>
      <c r="D42" s="12"/>
      <c r="E42" s="55">
        <f>(E36*E40+(E39*E36)*E40)/60</f>
        <v>7</v>
      </c>
      <c r="F42" s="41"/>
      <c r="G42" s="14" t="s">
        <v>66</v>
      </c>
      <c r="H42" s="48"/>
      <c r="I42" s="75"/>
      <c r="J42" s="75"/>
      <c r="K42" s="75"/>
      <c r="L42" s="114"/>
      <c r="M42" s="114"/>
      <c r="N42" s="114"/>
      <c r="O42" s="114"/>
      <c r="P42" s="114"/>
      <c r="Q42" s="114"/>
      <c r="R42" s="114"/>
      <c r="S42" s="114"/>
      <c r="T42" s="114"/>
      <c r="U42" s="114"/>
      <c r="V42" s="114"/>
      <c r="W42" s="114"/>
      <c r="X42" s="114"/>
      <c r="Y42" s="66"/>
    </row>
    <row r="43" spans="1:25" ht="6" customHeight="1" x14ac:dyDescent="0.3">
      <c r="A43" s="75"/>
      <c r="B43" s="75"/>
      <c r="C43" s="15"/>
      <c r="D43" s="15"/>
      <c r="E43" s="42"/>
      <c r="F43" s="43"/>
      <c r="G43" s="17"/>
      <c r="H43" s="113"/>
      <c r="I43" s="75"/>
      <c r="J43" s="75"/>
      <c r="K43" s="75"/>
      <c r="L43" s="93"/>
      <c r="M43" s="93"/>
      <c r="N43" s="93"/>
      <c r="O43" s="93"/>
      <c r="P43" s="93"/>
      <c r="Q43" s="93"/>
      <c r="R43" s="93"/>
      <c r="S43" s="93"/>
      <c r="T43" s="93"/>
      <c r="U43" s="93"/>
      <c r="V43" s="93"/>
      <c r="W43" s="93"/>
      <c r="X43" s="93"/>
      <c r="Y43" s="66"/>
    </row>
    <row r="44" spans="1:25" ht="32.1" customHeight="1" x14ac:dyDescent="0.3">
      <c r="A44" s="75"/>
      <c r="B44" s="101"/>
      <c r="C44" s="44" t="s">
        <v>47</v>
      </c>
      <c r="D44" s="44"/>
      <c r="E44" s="3"/>
      <c r="F44" s="3"/>
      <c r="G44" s="4"/>
      <c r="H44" s="101"/>
      <c r="I44" s="113"/>
      <c r="J44" s="113"/>
      <c r="K44" s="113"/>
      <c r="L44" s="93"/>
      <c r="M44" s="93"/>
      <c r="N44" s="93"/>
      <c r="O44" s="93"/>
      <c r="P44" s="93"/>
      <c r="Q44" s="93"/>
      <c r="R44" s="93"/>
      <c r="S44" s="93"/>
      <c r="T44" s="93"/>
      <c r="U44" s="93"/>
      <c r="V44" s="93"/>
      <c r="W44" s="93"/>
      <c r="X44" s="93"/>
      <c r="Y44" s="66"/>
    </row>
    <row r="45" spans="1:25" s="66" customFormat="1" ht="32.1" customHeight="1" x14ac:dyDescent="0.3">
      <c r="A45" s="75"/>
      <c r="B45" s="113"/>
      <c r="C45" s="15" t="s">
        <v>71</v>
      </c>
      <c r="D45" s="15"/>
      <c r="E45" s="56">
        <f>(IF(E41=1,0,E40*0.6)*E36)/60</f>
        <v>4</v>
      </c>
      <c r="F45" s="45"/>
      <c r="G45" s="17" t="s">
        <v>52</v>
      </c>
      <c r="H45" s="113"/>
      <c r="I45" s="113"/>
      <c r="J45" s="113"/>
      <c r="K45" s="113"/>
      <c r="L45" s="93"/>
      <c r="M45" s="93"/>
      <c r="N45" s="93"/>
      <c r="O45" s="93"/>
      <c r="P45" s="93"/>
      <c r="Q45" s="93"/>
      <c r="R45" s="93"/>
      <c r="S45" s="93"/>
      <c r="T45" s="93"/>
      <c r="U45" s="93"/>
      <c r="V45" s="93"/>
      <c r="W45" s="93"/>
      <c r="X45" s="93"/>
    </row>
    <row r="46" spans="1:25" s="66" customFormat="1" ht="32.1" customHeight="1" x14ac:dyDescent="0.3">
      <c r="A46" s="75"/>
      <c r="B46" s="113"/>
      <c r="C46" s="8" t="s">
        <v>70</v>
      </c>
      <c r="D46" s="8"/>
      <c r="E46" s="57">
        <f>E19+E22+E25+E45</f>
        <v>6.5</v>
      </c>
      <c r="F46" s="46"/>
      <c r="G46" s="10" t="s">
        <v>38</v>
      </c>
      <c r="H46" s="113"/>
      <c r="I46" s="113"/>
      <c r="J46" s="113"/>
      <c r="K46" s="113"/>
      <c r="L46" s="93"/>
      <c r="M46" s="93"/>
      <c r="N46" s="93"/>
      <c r="O46" s="93"/>
      <c r="P46" s="93"/>
      <c r="Q46" s="93"/>
      <c r="R46" s="93"/>
      <c r="S46" s="93"/>
      <c r="T46" s="93"/>
      <c r="U46" s="93"/>
      <c r="V46" s="93"/>
      <c r="W46" s="93"/>
      <c r="X46" s="93"/>
    </row>
    <row r="47" spans="1:25" ht="24" customHeight="1" x14ac:dyDescent="0.3">
      <c r="A47" s="75"/>
      <c r="B47" s="105"/>
      <c r="C47" s="5" t="s">
        <v>49</v>
      </c>
      <c r="D47" s="47"/>
      <c r="E47" s="137">
        <v>10000</v>
      </c>
      <c r="F47" s="27"/>
      <c r="G47" s="7" t="s">
        <v>60</v>
      </c>
      <c r="H47" s="106"/>
      <c r="I47" s="75"/>
      <c r="J47" s="75"/>
      <c r="K47" s="75"/>
      <c r="L47" s="93"/>
      <c r="M47" s="93"/>
      <c r="N47" s="93"/>
      <c r="O47" s="93"/>
      <c r="P47" s="93"/>
      <c r="Q47" s="93"/>
      <c r="R47" s="93"/>
      <c r="S47" s="93"/>
      <c r="T47" s="93"/>
      <c r="U47" s="93"/>
      <c r="V47" s="93"/>
      <c r="W47" s="93"/>
      <c r="X47" s="93"/>
      <c r="Y47" s="66"/>
    </row>
    <row r="48" spans="1:25" ht="24" customHeight="1" x14ac:dyDescent="0.3">
      <c r="A48" s="75"/>
      <c r="B48" s="105"/>
      <c r="C48" s="5" t="s">
        <v>56</v>
      </c>
      <c r="D48" s="47"/>
      <c r="E48" s="58">
        <f>IF(E41=0,(E45*(E13+E10))*E16,"")</f>
        <v>58300</v>
      </c>
      <c r="F48" s="27"/>
      <c r="G48" s="7"/>
      <c r="H48" s="106"/>
      <c r="I48" s="75"/>
      <c r="J48" s="75"/>
      <c r="K48" s="75"/>
      <c r="L48" s="118" t="s">
        <v>61</v>
      </c>
      <c r="M48" s="119"/>
      <c r="N48" s="66"/>
      <c r="O48" s="66"/>
      <c r="P48" s="66"/>
      <c r="Q48" s="66"/>
      <c r="R48" s="66"/>
      <c r="S48" s="66"/>
      <c r="T48" s="66"/>
      <c r="U48" s="66"/>
      <c r="V48" s="66"/>
      <c r="W48" s="66"/>
      <c r="X48" s="66"/>
      <c r="Y48" s="66"/>
    </row>
    <row r="49" spans="1:25" ht="24" customHeight="1" x14ac:dyDescent="0.3">
      <c r="A49" s="75"/>
      <c r="B49" s="105"/>
      <c r="C49" s="5" t="s">
        <v>51</v>
      </c>
      <c r="D49" s="47"/>
      <c r="E49" s="59">
        <f>IF(E41=0,E47/(E16*E45*(E10+E13)),"")</f>
        <v>0.17152658662092624</v>
      </c>
      <c r="F49" s="27"/>
      <c r="G49" s="7"/>
      <c r="H49" s="106"/>
      <c r="I49" s="75"/>
      <c r="J49" s="75"/>
      <c r="K49" s="75"/>
      <c r="L49" s="120" t="s">
        <v>67</v>
      </c>
      <c r="M49" s="120"/>
      <c r="N49" s="120"/>
      <c r="O49" s="120"/>
      <c r="P49" s="120"/>
      <c r="Q49" s="120"/>
      <c r="R49" s="120"/>
      <c r="S49" s="120"/>
      <c r="T49" s="120"/>
      <c r="U49" s="120"/>
      <c r="V49" s="120"/>
      <c r="W49" s="66"/>
      <c r="X49" s="66"/>
      <c r="Y49" s="66"/>
    </row>
    <row r="50" spans="1:25" ht="24" customHeight="1" x14ac:dyDescent="0.3">
      <c r="A50" s="75"/>
      <c r="B50" s="112"/>
      <c r="C50" s="12" t="s">
        <v>46</v>
      </c>
      <c r="D50" s="12"/>
      <c r="E50" s="138">
        <v>45000</v>
      </c>
      <c r="F50" s="48"/>
      <c r="G50" s="14" t="s">
        <v>59</v>
      </c>
      <c r="H50" s="48"/>
      <c r="I50" s="75"/>
      <c r="J50" s="75"/>
      <c r="K50" s="75"/>
      <c r="L50" s="120"/>
      <c r="M50" s="120"/>
      <c r="N50" s="120"/>
      <c r="O50" s="120"/>
      <c r="P50" s="120"/>
      <c r="Q50" s="120"/>
      <c r="R50" s="120"/>
      <c r="S50" s="120"/>
      <c r="T50" s="120"/>
      <c r="U50" s="120"/>
      <c r="V50" s="120"/>
      <c r="W50" s="66"/>
      <c r="X50" s="66"/>
      <c r="Y50" s="66"/>
    </row>
    <row r="51" spans="1:25" ht="24" customHeight="1" x14ac:dyDescent="0.3">
      <c r="A51" s="75"/>
      <c r="B51" s="112"/>
      <c r="C51" s="12" t="s">
        <v>57</v>
      </c>
      <c r="D51" s="12"/>
      <c r="E51" s="60">
        <f>IF(E41=0,E38+E48,E38)</f>
        <v>80640.05</v>
      </c>
      <c r="F51" s="48"/>
      <c r="G51" s="14"/>
      <c r="H51" s="48"/>
      <c r="I51" s="75"/>
      <c r="J51" s="75"/>
      <c r="K51" s="75"/>
      <c r="L51" s="120"/>
      <c r="M51" s="120"/>
      <c r="N51" s="120"/>
      <c r="O51" s="120"/>
      <c r="P51" s="120"/>
      <c r="Q51" s="120"/>
      <c r="R51" s="120"/>
      <c r="S51" s="120"/>
      <c r="T51" s="120"/>
      <c r="U51" s="120"/>
      <c r="V51" s="120"/>
      <c r="W51" s="66"/>
      <c r="X51" s="66"/>
      <c r="Y51" s="66"/>
    </row>
    <row r="52" spans="1:25" ht="24" customHeight="1" x14ac:dyDescent="0.3">
      <c r="A52" s="75"/>
      <c r="B52" s="112"/>
      <c r="C52" s="12" t="s">
        <v>50</v>
      </c>
      <c r="D52" s="12"/>
      <c r="E52" s="61">
        <f>(E50)/E51</f>
        <v>0.55803536828164169</v>
      </c>
      <c r="F52" s="49"/>
      <c r="G52" s="14"/>
      <c r="H52" s="48"/>
      <c r="I52" s="75"/>
      <c r="J52" s="75"/>
      <c r="K52" s="75"/>
      <c r="L52" s="120"/>
      <c r="M52" s="120"/>
      <c r="N52" s="120"/>
      <c r="O52" s="120"/>
      <c r="P52" s="120"/>
      <c r="Q52" s="120"/>
      <c r="R52" s="120"/>
      <c r="S52" s="120"/>
      <c r="T52" s="120"/>
      <c r="U52" s="120"/>
      <c r="V52" s="120"/>
      <c r="W52" s="66"/>
      <c r="X52" s="66"/>
      <c r="Y52" s="66"/>
    </row>
    <row r="53" spans="1:25" ht="88.2" customHeight="1" x14ac:dyDescent="0.3">
      <c r="A53" s="75"/>
      <c r="B53" s="75"/>
      <c r="C53" s="113"/>
      <c r="D53" s="113"/>
      <c r="E53" s="113"/>
      <c r="F53" s="113"/>
      <c r="G53" s="113"/>
      <c r="H53" s="113"/>
      <c r="I53" s="75"/>
      <c r="J53" s="75"/>
      <c r="K53" s="75"/>
      <c r="L53" s="120"/>
      <c r="M53" s="120"/>
      <c r="N53" s="120"/>
      <c r="O53" s="120"/>
      <c r="P53" s="120"/>
      <c r="Q53" s="120"/>
      <c r="R53" s="120"/>
      <c r="S53" s="120"/>
      <c r="T53" s="120"/>
      <c r="U53" s="120"/>
      <c r="V53" s="120"/>
      <c r="W53" s="66"/>
      <c r="X53" s="66"/>
      <c r="Y53" s="66"/>
    </row>
    <row r="54" spans="1:25" s="65" customFormat="1" ht="16.2" customHeight="1" x14ac:dyDescent="0.3">
      <c r="A54" s="121"/>
      <c r="B54" s="121"/>
      <c r="C54" s="121"/>
      <c r="D54" s="121"/>
      <c r="E54" s="121"/>
      <c r="F54" s="121"/>
      <c r="G54" s="121"/>
      <c r="H54" s="121"/>
      <c r="I54" s="121"/>
      <c r="J54" s="121"/>
      <c r="K54" s="121"/>
      <c r="L54" s="122"/>
      <c r="M54" s="122"/>
      <c r="N54" s="122"/>
      <c r="O54" s="122"/>
      <c r="P54" s="122"/>
      <c r="Q54" s="122"/>
      <c r="R54" s="122"/>
      <c r="S54" s="122"/>
      <c r="T54" s="122"/>
      <c r="U54" s="122"/>
      <c r="V54" s="122"/>
    </row>
    <row r="55" spans="1:25" ht="14.4" customHeight="1" x14ac:dyDescent="0.3">
      <c r="C55" s="66"/>
      <c r="D55" s="66"/>
      <c r="E55" s="66"/>
      <c r="F55" s="66"/>
      <c r="G55" s="66"/>
      <c r="H55" s="66"/>
      <c r="I55" s="66"/>
      <c r="L55" s="123"/>
      <c r="M55" s="123"/>
      <c r="N55" s="123"/>
      <c r="O55" s="123"/>
      <c r="P55" s="123"/>
      <c r="Q55" s="123"/>
      <c r="R55" s="123"/>
      <c r="S55" s="123"/>
      <c r="T55" s="123"/>
      <c r="U55" s="123"/>
      <c r="V55" s="123"/>
      <c r="W55" s="66"/>
      <c r="X55" s="66"/>
      <c r="Y55" s="66"/>
    </row>
    <row r="56" spans="1:25" ht="14.4" customHeight="1" x14ac:dyDescent="0.3">
      <c r="L56" s="123"/>
      <c r="M56" s="123"/>
      <c r="N56" s="123"/>
      <c r="O56" s="123"/>
      <c r="P56" s="123"/>
      <c r="Q56" s="123"/>
      <c r="R56" s="123"/>
      <c r="S56" s="123"/>
      <c r="T56" s="123"/>
      <c r="U56" s="123"/>
      <c r="V56" s="123"/>
    </row>
    <row r="57" spans="1:25" ht="14.4" customHeight="1" x14ac:dyDescent="0.3">
      <c r="L57" s="123"/>
      <c r="M57" s="123"/>
      <c r="N57" s="123"/>
      <c r="O57" s="123"/>
      <c r="P57" s="123"/>
      <c r="Q57" s="123"/>
      <c r="R57" s="123"/>
      <c r="S57" s="123"/>
      <c r="T57" s="123"/>
      <c r="U57" s="123"/>
      <c r="V57" s="123"/>
    </row>
    <row r="58" spans="1:25" ht="14.4" customHeight="1" x14ac:dyDescent="0.3">
      <c r="L58" s="123"/>
      <c r="M58" s="123"/>
      <c r="N58" s="123"/>
      <c r="O58" s="123"/>
      <c r="P58" s="123"/>
      <c r="Q58" s="123"/>
      <c r="R58" s="123"/>
      <c r="S58" s="123"/>
      <c r="T58" s="123"/>
      <c r="U58" s="123"/>
      <c r="V58" s="123"/>
    </row>
    <row r="59" spans="1:25" ht="14.4" customHeight="1" x14ac:dyDescent="0.3">
      <c r="L59" s="123"/>
      <c r="M59" s="123"/>
      <c r="N59" s="123"/>
      <c r="O59" s="123"/>
      <c r="P59" s="123"/>
      <c r="Q59" s="123"/>
      <c r="R59" s="123"/>
      <c r="S59" s="123"/>
      <c r="T59" s="123"/>
      <c r="U59" s="123"/>
      <c r="V59" s="123"/>
    </row>
    <row r="60" spans="1:25" ht="14.4" customHeight="1" x14ac:dyDescent="0.3">
      <c r="L60" s="123"/>
      <c r="M60" s="123"/>
      <c r="N60" s="123"/>
      <c r="O60" s="123"/>
      <c r="P60" s="123"/>
      <c r="Q60" s="123"/>
      <c r="R60" s="123"/>
      <c r="S60" s="123"/>
      <c r="T60" s="123"/>
      <c r="U60" s="123"/>
      <c r="V60" s="123"/>
    </row>
    <row r="61" spans="1:25" ht="14.4" customHeight="1" x14ac:dyDescent="0.3">
      <c r="L61" s="123"/>
      <c r="M61" s="123"/>
      <c r="N61" s="123"/>
      <c r="O61" s="123"/>
      <c r="P61" s="123"/>
      <c r="Q61" s="123"/>
      <c r="R61" s="123"/>
      <c r="S61" s="123"/>
      <c r="T61" s="123"/>
      <c r="U61" s="123"/>
      <c r="V61" s="123"/>
    </row>
    <row r="62" spans="1:25" ht="14.4" customHeight="1" x14ac:dyDescent="0.3">
      <c r="L62" s="123"/>
      <c r="M62" s="123"/>
      <c r="N62" s="123"/>
      <c r="O62" s="123"/>
      <c r="P62" s="123"/>
      <c r="Q62" s="123"/>
      <c r="R62" s="123"/>
      <c r="S62" s="123"/>
      <c r="T62" s="123"/>
      <c r="U62" s="123"/>
      <c r="V62" s="123"/>
    </row>
    <row r="63" spans="1:25" ht="14.4" customHeight="1" x14ac:dyDescent="0.3">
      <c r="L63" s="123"/>
      <c r="M63" s="123"/>
      <c r="N63" s="123"/>
      <c r="O63" s="123"/>
      <c r="P63" s="123"/>
      <c r="Q63" s="123"/>
      <c r="R63" s="123"/>
      <c r="S63" s="123"/>
      <c r="T63" s="123"/>
      <c r="U63" s="123"/>
      <c r="V63" s="123"/>
    </row>
    <row r="64" spans="1:25" ht="14.4" customHeight="1" x14ac:dyDescent="0.3">
      <c r="L64" s="123"/>
      <c r="M64" s="123"/>
      <c r="N64" s="123"/>
      <c r="O64" s="123"/>
      <c r="P64" s="123"/>
      <c r="Q64" s="123"/>
      <c r="R64" s="123"/>
      <c r="S64" s="123"/>
      <c r="T64" s="123"/>
      <c r="U64" s="123"/>
      <c r="V64" s="123"/>
    </row>
    <row r="65" spans="12:22" ht="14.4" customHeight="1" x14ac:dyDescent="0.3">
      <c r="L65" s="123"/>
      <c r="M65" s="123"/>
      <c r="N65" s="123"/>
      <c r="O65" s="123"/>
      <c r="P65" s="123"/>
      <c r="Q65" s="123"/>
      <c r="R65" s="123"/>
      <c r="S65" s="123"/>
      <c r="T65" s="123"/>
      <c r="U65" s="123"/>
      <c r="V65" s="123"/>
    </row>
  </sheetData>
  <sheetProtection algorithmName="SHA-512" hashValue="W9y7M20LW853TmKi0320gN0Rr8Ome2i+kTc+bZ7I4s7kpkOP3jDA/jF5yFlBpILK1LWMw2IJ+pJ4PLexTuWnpA==" saltValue="TdPDukRdSD60QUNrF1/T9g==" spinCount="100000" sheet="1" objects="1" scenarios="1"/>
  <mergeCells count="4">
    <mergeCell ref="C4:G4"/>
    <mergeCell ref="C7:E7"/>
    <mergeCell ref="L48:M48"/>
    <mergeCell ref="L49:V53"/>
  </mergeCells>
  <phoneticPr fontId="6" type="noConversion"/>
  <pageMargins left="0.7" right="0.7" top="0.75" bottom="0.75" header="0.3" footer="0.3"/>
  <pageSetup orientation="portrait" horizontalDpi="4294967293" r:id="rId1"/>
  <drawing r:id="rId2"/>
</worksheet>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ROI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RYAN,ANDREW (Agilent AUS)</dc:creator>
  <cp:lastModifiedBy>Katy Taylor</cp:lastModifiedBy>
  <dcterms:created xsi:type="dcterms:W3CDTF">2024-04-08T00:00:26Z</dcterms:created>
  <dcterms:modified xsi:type="dcterms:W3CDTF">2024-09-19T02:40:48Z</dcterms:modified>
</cp:coreProperties>
</file>